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IA 2018\Brány LES\Lanskroun_brany_rozopcet_134147\"/>
    </mc:Choice>
  </mc:AlternateContent>
  <bookViews>
    <workbookView xWindow="360" yWindow="270" windowWidth="18735" windowHeight="1176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Pol'!$A$1:$V$42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24" i="12" l="1"/>
  <c r="F25" i="12"/>
  <c r="F27" i="12"/>
  <c r="F28" i="12"/>
  <c r="F29" i="12"/>
  <c r="F30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9" i="12"/>
  <c r="AD32" i="12"/>
  <c r="F39" i="1" s="1"/>
  <c r="F40" i="1" s="1"/>
  <c r="H9" i="12"/>
  <c r="N9" i="12" s="1"/>
  <c r="J9" i="12"/>
  <c r="L9" i="12"/>
  <c r="P9" i="12"/>
  <c r="R9" i="12"/>
  <c r="V9" i="12"/>
  <c r="H11" i="12"/>
  <c r="J11" i="12"/>
  <c r="L11" i="12"/>
  <c r="N11" i="12"/>
  <c r="P11" i="12"/>
  <c r="R11" i="12"/>
  <c r="V11" i="12"/>
  <c r="H13" i="12"/>
  <c r="N13" i="12" s="1"/>
  <c r="J13" i="12"/>
  <c r="L13" i="12"/>
  <c r="P13" i="12"/>
  <c r="R13" i="12"/>
  <c r="V13" i="12"/>
  <c r="H14" i="12"/>
  <c r="N14" i="12" s="1"/>
  <c r="J14" i="12"/>
  <c r="L14" i="12"/>
  <c r="P14" i="12"/>
  <c r="R14" i="12"/>
  <c r="V14" i="12"/>
  <c r="H17" i="12"/>
  <c r="N17" i="12" s="1"/>
  <c r="J17" i="12"/>
  <c r="L17" i="12"/>
  <c r="P17" i="12"/>
  <c r="R17" i="12"/>
  <c r="V17" i="12"/>
  <c r="H18" i="12"/>
  <c r="N18" i="12" s="1"/>
  <c r="J18" i="12"/>
  <c r="L18" i="12"/>
  <c r="P18" i="12"/>
  <c r="R18" i="12"/>
  <c r="V18" i="12"/>
  <c r="H20" i="12"/>
  <c r="N20" i="12" s="1"/>
  <c r="J20" i="12"/>
  <c r="L20" i="12"/>
  <c r="P20" i="12"/>
  <c r="R20" i="12"/>
  <c r="V20" i="12"/>
  <c r="H21" i="12"/>
  <c r="N21" i="12" s="1"/>
  <c r="J21" i="12"/>
  <c r="L21" i="12"/>
  <c r="P21" i="12"/>
  <c r="R21" i="12"/>
  <c r="V21" i="12"/>
  <c r="H22" i="12"/>
  <c r="N22" i="12" s="1"/>
  <c r="J22" i="12"/>
  <c r="L22" i="12"/>
  <c r="P22" i="12"/>
  <c r="R22" i="12"/>
  <c r="V22" i="12"/>
  <c r="H24" i="12"/>
  <c r="H23" i="12" s="1"/>
  <c r="I48" i="1" s="1"/>
  <c r="J24" i="12"/>
  <c r="L24" i="12"/>
  <c r="P24" i="12"/>
  <c r="R24" i="12"/>
  <c r="R23" i="12" s="1"/>
  <c r="V24" i="12"/>
  <c r="V23" i="12" s="1"/>
  <c r="H25" i="12"/>
  <c r="N25" i="12" s="1"/>
  <c r="J25" i="12"/>
  <c r="L25" i="12"/>
  <c r="P25" i="12"/>
  <c r="R25" i="12"/>
  <c r="V25" i="12"/>
  <c r="H27" i="12"/>
  <c r="J27" i="12"/>
  <c r="L27" i="12"/>
  <c r="N27" i="12"/>
  <c r="P27" i="12"/>
  <c r="R27" i="12"/>
  <c r="V27" i="12"/>
  <c r="H28" i="12"/>
  <c r="N28" i="12" s="1"/>
  <c r="J28" i="12"/>
  <c r="L28" i="12"/>
  <c r="P28" i="12"/>
  <c r="R28" i="12"/>
  <c r="V28" i="12"/>
  <c r="H29" i="12"/>
  <c r="N29" i="12" s="1"/>
  <c r="J29" i="12"/>
  <c r="L29" i="12"/>
  <c r="P29" i="12"/>
  <c r="R29" i="12"/>
  <c r="V29" i="12"/>
  <c r="H30" i="12"/>
  <c r="N30" i="12" s="1"/>
  <c r="J30" i="12"/>
  <c r="L30" i="12"/>
  <c r="P30" i="12"/>
  <c r="R30" i="12"/>
  <c r="V30" i="12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L23" i="12" l="1"/>
  <c r="P23" i="12"/>
  <c r="R8" i="12"/>
  <c r="H26" i="12"/>
  <c r="I49" i="1" s="1"/>
  <c r="I17" i="1" s="1"/>
  <c r="J23" i="12"/>
  <c r="V8" i="12"/>
  <c r="J8" i="12"/>
  <c r="R26" i="12"/>
  <c r="J26" i="12"/>
  <c r="L8" i="12"/>
  <c r="N26" i="12"/>
  <c r="P26" i="12"/>
  <c r="V26" i="12"/>
  <c r="L26" i="12"/>
  <c r="N24" i="12"/>
  <c r="N23" i="12" s="1"/>
  <c r="P8" i="12"/>
  <c r="AE32" i="12"/>
  <c r="G39" i="1" s="1"/>
  <c r="G40" i="1" s="1"/>
  <c r="G25" i="1" s="1"/>
  <c r="G26" i="1" s="1"/>
  <c r="G23" i="1"/>
  <c r="N8" i="12"/>
  <c r="H8" i="12"/>
  <c r="G28" i="1" l="1"/>
  <c r="H39" i="1"/>
  <c r="H40" i="1" s="1"/>
  <c r="I47" i="1"/>
  <c r="H32" i="12"/>
  <c r="G24" i="1"/>
  <c r="G29" i="1" s="1"/>
  <c r="I39" i="1" l="1"/>
  <c r="I40" i="1" s="1"/>
  <c r="J39" i="1" s="1"/>
  <c r="J40" i="1" s="1"/>
  <c r="I50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<sst xmlns="http://schemas.openxmlformats.org/spreadsheetml/2006/main" count="200" uniqueCount="131">
  <si>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</si>
  <si>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</si>
  <si>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</si>
  <si>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</si>
  <si>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</si>
  <si>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</si>
  <si>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</si>
  <si>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</si>
  <si>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</si>
  <si>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</si>
  <si>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</si>
  <si>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</si>
  <si>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</si>
  <si>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</si>
  <si>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</si>
  <si>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</si>
  <si>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</si>
  <si>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</si>
  <si>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</si>
  <si>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</si>
  <si>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</si>
  <si>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</si>
  <si>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</si>
  <si>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</si>
  <si>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</si>
  <si>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</si>
  <si>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</si>
  <si>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</si>
  <si>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</si>
  <si>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</si>
  <si>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</si>
  <si>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</si>
  <si>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</si>
  <si>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</si>
  <si>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</si>
  <si>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</si>
  <si>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</si>
  <si>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</si>
  <si>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</si>
  <si>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</si>
  <si>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</si>
  <si>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</si>
  <si>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</si>
  <si>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Infosloupek, Město Lanškroun SO 03</t>
  </si>
  <si>
    <t>Celkem za stavbu</t>
  </si>
  <si>
    <t>CZK</t>
  </si>
  <si>
    <t>Rekapitulace dílů</t>
  </si>
  <si>
    <t>Typ dílu</t>
  </si>
  <si>
    <t>1</t>
  </si>
  <si>
    <t>Zemní práce</t>
  </si>
  <si>
    <t>762</t>
  </si>
  <si>
    <t>Konstrukce tesařské</t>
  </si>
  <si>
    <t>764</t>
  </si>
  <si>
    <t>Konstrukce klempířské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</si>
  <si>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</si>
  <si>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</si>
  <si>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</si>
  <si>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</si>
  <si>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</si>
  <si>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</si>
  <si>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</si>
  <si>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</si>
  <si>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</si>
  <si>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</si>
  <si>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</si>
  <si>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</si>
  <si>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</si>
  <si>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</si>
  <si>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</si>
  <si>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</si>
  <si>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</si>
  <si>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</si>
  <si>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</si>
  <si>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</si>
  <si>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</si>
  <si>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</si>
  <si>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</si>
  <si>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</si>
  <si>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</si>
  <si>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</si>
  <si>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</si>
  <si>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</si>
  <si>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121101102R00</t>
  </si>
  <si>
    <t>Sejmutí ornice s přemístěním přes 50 do 100 m</t>
  </si>
  <si>
    <t>m3</t>
  </si>
  <si>
    <t>POL1_0</t>
  </si>
  <si>
    <t>1,2*0,2</t>
  </si>
  <si>
    <t>VV</t>
  </si>
  <si>
    <t>131201112R00</t>
  </si>
  <si>
    <t>Hloubení nezapaž. jam hor.3 do 1000 m3, STROJNĚ</t>
  </si>
  <si>
    <t>0,16*0,2</t>
  </si>
  <si>
    <t>131201119R00</t>
  </si>
  <si>
    <t>Příplatek za lepivost - hloubení nezap.jam v hor.3</t>
  </si>
  <si>
    <t>132201111R00</t>
  </si>
  <si>
    <t>Hloubení rýh š.do 60 cm v hor.3 do 100 m3, STROJNĚ</t>
  </si>
  <si>
    <t xml:space="preserve">Základ 1: : </t>
  </si>
  <si>
    <t>0,16*0,6</t>
  </si>
  <si>
    <t>132201119R00</t>
  </si>
  <si>
    <t>Příplatek za lepivost - hloubení rýh 60 cm v hor.3</t>
  </si>
  <si>
    <t>161101101R00</t>
  </si>
  <si>
    <t>Svislé přemístění výkopku z hor.1-4 do 2,5 m</t>
  </si>
  <si>
    <t>0,24+0,032+0,096</t>
  </si>
  <si>
    <t>162201102R00</t>
  </si>
  <si>
    <t>Vodorovné přemístění výkopku z hor.1-4 do 50 m</t>
  </si>
  <si>
    <t>181301103R00</t>
  </si>
  <si>
    <t>Rozprostření ornice, rovina, tl. 15-20 cm,do 500m2</t>
  </si>
  <si>
    <t>m2</t>
  </si>
  <si>
    <t>167101101R00</t>
  </si>
  <si>
    <t>Nakládání výkopku z hor.1-4 v množství do 100 m3</t>
  </si>
  <si>
    <t>PC 01</t>
  </si>
  <si>
    <t>Dřevěná deska 50/150mm, modříbnový lepný hranol, slabovrstvá lazura, spoj ocelové trubky D+M</t>
  </si>
  <si>
    <t>ks</t>
  </si>
  <si>
    <t>998762202R00</t>
  </si>
  <si>
    <t>Přesun hmot pro tesařské konstrukce, výšky do 12 m</t>
  </si>
  <si>
    <t>PC 02</t>
  </si>
  <si>
    <t>Kotevní konzoly 350/65/150mm, nerezový plech tl.10mm, spoj nerez D+M</t>
  </si>
  <si>
    <t>PC 03</t>
  </si>
  <si>
    <t>Cortenové desky patinujúci plech EN 10025:4 , tl.10mm spoj nerez - Dodávka</t>
  </si>
  <si>
    <t>kg</t>
  </si>
  <si>
    <t>PC 04</t>
  </si>
  <si>
    <t>Cortenové desky patinujúci plech EN 10025:4, tl.10mm spoj nerez - Montáž</t>
  </si>
  <si>
    <t xml:space="preserve">ks </t>
  </si>
  <si>
    <t>998764201R00</t>
  </si>
  <si>
    <t>Přesun hmot pro klempířské konstr., výšky do 6 m</t>
  </si>
  <si>
    <t/>
  </si>
  <si>
    <t>SUM</t>
  </si>
  <si>
    <t>POPUZIV</t>
  </si>
  <si>
    <t>END</t>
  </si>
  <si>
    <t>množství/4ks infosloupek</t>
  </si>
  <si>
    <t>množství/1ks infosloupek</t>
  </si>
  <si>
    <t>Infosloupky, Město Lanškroun SO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</si>
</sst>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0\,00"/>
    <numFmt numFmtId="165" formatCode="0.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0000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16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164" fontId="7" fillId="0" borderId="35" xfId="0" applyNumberFormat="1" applyFont="1" applyBorder="1" applyAlignment="1">
      <alignment horizontal="center" vertical="center"/>
    </xf>
    <xf numFmtId="164" fontId="7" fillId="0" borderId="35" xfId="0" applyNumberFormat="1" applyFont="1" applyBorder="1" applyAlignment="1">
      <alignment vertical="center"/>
    </xf>
    <xf numFmtId="164" fontId="7" fillId="0" borderId="33" xfId="0" applyNumberFormat="1" applyFont="1" applyBorder="1" applyAlignment="1">
      <alignment horizontal="center" vertical="center"/>
    </xf>
    <xf numFmtId="164" fontId="7" fillId="0" borderId="33" xfId="0" applyNumberFormat="1" applyFont="1" applyBorder="1" applyAlignment="1">
      <alignment vertical="center"/>
    </xf>
    <xf numFmtId="164" fontId="7" fillId="0" borderId="39" xfId="0" applyNumberFormat="1" applyFont="1" applyBorder="1" applyAlignment="1">
      <alignment horizontal="center" vertical="center"/>
    </xf>
    <xf numFmtId="164" fontId="7" fillId="0" borderId="39" xfId="0" applyNumberFormat="1" applyFont="1" applyBorder="1" applyAlignment="1">
      <alignment vertical="center"/>
    </xf>
    <xf numFmtId="164" fontId="7" fillId="4" borderId="39" xfId="0" applyNumberFormat="1" applyFont="1" applyFill="1" applyBorder="1" applyAlignment="1">
      <alignment horizontal="center"/>
    </xf>
    <xf numFmtId="164" fontId="7" fillId="4" borderId="39" xfId="0" applyNumberFormat="1" applyFont="1" applyFill="1" applyBorder="1" applyAlignment="1"/>
    <xf numFmtId="16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 applyAlignment="1">
      <alignment horizontal="center"/>
    </xf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8" xfId="0" applyFill="1" applyBorder="1" applyAlignment="1">
      <alignment horizontal="center" vertical="top" shrinkToFit="1"/>
    </xf>
    <xf numFmtId="164" fontId="0" fillId="2" borderId="49" xfId="0" applyNumberFormat="1" applyFill="1" applyBorder="1" applyAlignment="1">
      <alignment vertical="top"/>
    </xf>
    <xf numFmtId="164" fontId="16" fillId="3" borderId="33" xfId="0" applyNumberFormat="1" applyFont="1" applyFill="1" applyBorder="1" applyAlignment="1" applyProtection="1">
      <alignment vertical="top" shrinkToFit="1"/>
      <protection locked="0"/>
    </xf>
    <xf numFmtId="164" fontId="16" fillId="0" borderId="33" xfId="0" applyNumberFormat="1" applyFont="1" applyBorder="1" applyAlignment="1">
      <alignment vertical="top" shrinkToFit="1"/>
    </xf>
    <xf numFmtId="164" fontId="16" fillId="0" borderId="26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164" fontId="0" fillId="2" borderId="10" xfId="0" applyNumberFormat="1" applyFill="1" applyBorder="1" applyAlignment="1">
      <alignment vertical="top" shrinkToFit="1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horizontal="center" vertical="top"/>
    </xf>
    <xf numFmtId="164" fontId="0" fillId="2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3" borderId="39" xfId="0" applyNumberFormat="1" applyFont="1" applyFill="1" applyBorder="1" applyAlignment="1" applyProtection="1">
      <alignment vertical="top" shrinkToFit="1"/>
      <protection locked="0"/>
    </xf>
    <xf numFmtId="164" fontId="16" fillId="0" borderId="39" xfId="0" applyNumberFormat="1" applyFont="1" applyBorder="1" applyAlignment="1">
      <alignment vertical="top" shrinkToFit="1"/>
    </xf>
    <xf numFmtId="16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0" fillId="2" borderId="43" xfId="0" applyNumberFormat="1" applyFill="1" applyBorder="1"/>
    <xf numFmtId="165" fontId="0" fillId="0" borderId="0" xfId="0" applyNumberFormat="1"/>
    <xf numFmtId="165" fontId="0" fillId="2" borderId="49" xfId="0" applyNumberFormat="1" applyFill="1" applyBorder="1" applyAlignment="1">
      <alignment vertical="top"/>
    </xf>
    <xf numFmtId="165" fontId="16" fillId="0" borderId="33" xfId="0" applyNumberFormat="1" applyFont="1" applyBorder="1" applyAlignment="1">
      <alignment vertical="top" shrinkToFit="1"/>
    </xf>
    <xf numFmtId="165" fontId="17" fillId="0" borderId="33" xfId="0" applyNumberFormat="1" applyFont="1" applyBorder="1" applyAlignment="1">
      <alignment vertical="top" wrapText="1" shrinkToFit="1"/>
    </xf>
    <xf numFmtId="165" fontId="0" fillId="2" borderId="39" xfId="0" applyNumberFormat="1" applyFill="1" applyBorder="1" applyAlignment="1">
      <alignment vertical="top" shrinkToFit="1"/>
    </xf>
    <xf numFmtId="165" fontId="16" fillId="0" borderId="39" xfId="0" applyNumberFormat="1" applyFont="1" applyBorder="1" applyAlignment="1">
      <alignment vertical="top" shrinkToFit="1"/>
    </xf>
    <xf numFmtId="165" fontId="0" fillId="0" borderId="0" xfId="0" applyNumberFormat="1" applyAlignment="1">
      <alignment vertical="top"/>
    </xf>
    <xf numFmtId="165" fontId="8" fillId="2" borderId="12" xfId="0" applyNumberFormat="1" applyFont="1" applyFill="1" applyBorder="1" applyAlignment="1">
      <alignment vertical="top"/>
    </xf>
    <xf numFmtId="2" fontId="0" fillId="2" borderId="43" xfId="0" applyNumberFormat="1" applyFill="1" applyBorder="1"/>
    <xf numFmtId="2" fontId="0" fillId="2" borderId="42" xfId="0" applyNumberFormat="1" applyFill="1" applyBorder="1"/>
    <xf numFmtId="2" fontId="0" fillId="0" borderId="0" xfId="0" applyNumberFormat="1"/>
    <xf numFmtId="2" fontId="0" fillId="2" borderId="36" xfId="0" applyNumberFormat="1" applyFill="1" applyBorder="1"/>
    <xf numFmtId="2" fontId="0" fillId="2" borderId="51" xfId="0" applyNumberFormat="1" applyFill="1" applyBorder="1"/>
    <xf numFmtId="2" fontId="0" fillId="2" borderId="49" xfId="0" applyNumberFormat="1" applyFill="1" applyBorder="1" applyAlignment="1">
      <alignment vertical="top"/>
    </xf>
    <xf numFmtId="2" fontId="16" fillId="0" borderId="33" xfId="0" applyNumberFormat="1" applyFont="1" applyBorder="1" applyAlignment="1">
      <alignment vertical="top" shrinkToFit="1"/>
    </xf>
    <xf numFmtId="2" fontId="0" fillId="2" borderId="39" xfId="0" applyNumberFormat="1" applyFill="1" applyBorder="1" applyAlignment="1">
      <alignment vertical="top" shrinkToFit="1"/>
    </xf>
    <xf numFmtId="2" fontId="16" fillId="0" borderId="39" xfId="0" applyNumberFormat="1" applyFont="1" applyBorder="1" applyAlignment="1">
      <alignment vertical="top" shrinkToFit="1"/>
    </xf>
    <xf numFmtId="2" fontId="0" fillId="0" borderId="0" xfId="0" applyNumberFormat="1" applyAlignment="1">
      <alignment vertical="top"/>
    </xf>
    <xf numFmtId="2" fontId="8" fillId="2" borderId="12" xfId="0" applyNumberFormat="1" applyFont="1" applyFill="1" applyBorder="1" applyAlignment="1">
      <alignment vertical="top"/>
    </xf>
    <xf numFmtId="2" fontId="8" fillId="2" borderId="22" xfId="0" applyNumberFormat="1" applyFont="1" applyFill="1" applyBorder="1" applyAlignment="1">
      <alignment vertical="top"/>
    </xf>
    <xf numFmtId="49" fontId="8" fillId="5" borderId="6" xfId="0" applyNumberFormat="1" applyFont="1" applyFill="1" applyBorder="1" applyAlignment="1" applyProtection="1">
      <alignment horizontal="right" vertical="center"/>
      <protection locked="0"/>
    </xf>
    <xf numFmtId="49" fontId="8" fillId="5" borderId="0" xfId="0" applyNumberFormat="1" applyFont="1" applyFill="1" applyBorder="1" applyAlignment="1" applyProtection="1">
      <alignment horizontal="left" vertical="center"/>
      <protection locked="0"/>
    </xf>
    <xf numFmtId="165" fontId="8" fillId="2" borderId="43" xfId="0" applyNumberFormat="1" applyFont="1" applyFill="1" applyBorder="1" applyAlignment="1">
      <alignment vertical="top"/>
    </xf>
    <xf numFmtId="165" fontId="0" fillId="2" borderId="35" xfId="0" applyNumberFormat="1" applyFill="1" applyBorder="1" applyAlignment="1">
      <alignment wrapText="1"/>
    </xf>
    <xf numFmtId="165" fontId="0" fillId="2" borderId="36" xfId="0" applyNumberFormat="1" applyFill="1" applyBorder="1" applyAlignment="1">
      <alignment wrapText="1"/>
    </xf>
    <xf numFmtId="2" fontId="16" fillId="5" borderId="55" xfId="0" applyNumberFormat="1" applyFont="1" applyFill="1" applyBorder="1" applyAlignment="1" applyProtection="1">
      <alignment vertical="top" shrinkToFit="1"/>
      <protection locked="0"/>
    </xf>
    <xf numFmtId="2" fontId="16" fillId="5" borderId="56" xfId="0" applyNumberFormat="1" applyFont="1" applyFill="1" applyBorder="1" applyAlignment="1">
      <alignment vertical="top" shrinkToFit="1"/>
    </xf>
    <xf numFmtId="2" fontId="16" fillId="5" borderId="56" xfId="0" applyNumberFormat="1" applyFont="1" applyFill="1" applyBorder="1" applyAlignment="1" applyProtection="1">
      <alignment vertical="top" shrinkToFit="1"/>
      <protection locked="0"/>
    </xf>
    <xf numFmtId="2" fontId="16" fillId="5" borderId="58" xfId="0" applyNumberFormat="1" applyFont="1" applyFill="1" applyBorder="1" applyAlignment="1" applyProtection="1">
      <alignment vertical="top" shrinkToFit="1"/>
      <protection locked="0"/>
    </xf>
    <xf numFmtId="2" fontId="16" fillId="5" borderId="57" xfId="0" applyNumberFormat="1" applyFont="1" applyFill="1" applyBorder="1" applyAlignment="1" applyProtection="1">
      <alignment vertical="top" shrinkToFit="1"/>
      <protection locked="0"/>
    </xf>
    <xf numFmtId="2" fontId="16" fillId="5" borderId="59" xfId="0" applyNumberFormat="1" applyFont="1" applyFill="1" applyBorder="1" applyAlignment="1" applyProtection="1">
      <alignment vertical="top" shrinkToFit="1"/>
      <protection locked="0"/>
    </xf>
    <xf numFmtId="2" fontId="16" fillId="5" borderId="60" xfId="0" applyNumberFormat="1" applyFont="1" applyFill="1" applyBorder="1" applyAlignment="1" applyProtection="1">
      <alignment vertical="top" shrinkToFit="1"/>
      <protection locked="0"/>
    </xf>
    <xf numFmtId="165" fontId="18" fillId="0" borderId="33" xfId="0" applyNumberFormat="1" applyFont="1" applyBorder="1" applyAlignment="1">
      <alignment vertical="top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6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164" fontId="7" fillId="4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16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8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5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5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5" borderId="36" xfId="0" applyFill="1" applyBorder="1" applyAlignment="1" applyProtection="1">
      <alignment vertical="top" wrapText="1"/>
      <protection locked="0"/>
    </xf>
    <xf numFmtId="0" fontId="0" fillId="5" borderId="18" xfId="0" applyFill="1" applyBorder="1" applyAlignment="1" applyProtection="1">
      <alignment vertical="top" wrapText="1"/>
      <protection locked="0"/>
    </xf>
    <xf numFmtId="0" fontId="0" fillId="5" borderId="18" xfId="0" applyFill="1" applyBorder="1" applyAlignment="1" applyProtection="1">
      <alignment horizontal="left" vertical="top" wrapText="1"/>
      <protection locked="0"/>
    </xf>
    <xf numFmtId="0" fontId="0" fillId="5" borderId="37" xfId="0" applyFill="1" applyBorder="1" applyAlignment="1" applyProtection="1">
      <alignment vertical="top" wrapText="1"/>
      <protection locked="0"/>
    </xf>
    <xf numFmtId="0" fontId="0" fillId="5" borderId="26" xfId="0" applyFill="1" applyBorder="1" applyAlignment="1" applyProtection="1">
      <alignment vertical="top" wrapText="1"/>
      <protection locked="0"/>
    </xf>
    <xf numFmtId="0" fontId="0" fillId="5" borderId="0" xfId="0" applyFill="1" applyBorder="1" applyAlignment="1" applyProtection="1">
      <alignment vertical="top" wrapText="1"/>
      <protection locked="0"/>
    </xf>
    <xf numFmtId="0" fontId="0" fillId="5" borderId="0" xfId="0" applyFill="1" applyBorder="1" applyAlignment="1" applyProtection="1">
      <alignment horizontal="left" vertical="top" wrapText="1"/>
      <protection locked="0"/>
    </xf>
    <xf numFmtId="0" fontId="0" fillId="5" borderId="34" xfId="0" applyFill="1" applyBorder="1" applyAlignment="1" applyProtection="1">
      <alignment vertical="top" wrapText="1"/>
      <protection locked="0"/>
    </xf>
    <xf numFmtId="0" fontId="0" fillId="5" borderId="10" xfId="0" applyFill="1" applyBorder="1" applyAlignment="1" applyProtection="1">
      <alignment vertical="top" wrapText="1"/>
      <protection locked="0"/>
    </xf>
    <xf numFmtId="0" fontId="0" fillId="5" borderId="6" xfId="0" applyFill="1" applyBorder="1" applyAlignment="1" applyProtection="1">
      <alignment vertical="top" wrapText="1"/>
      <protection locked="0"/>
    </xf>
    <xf numFmtId="0" fontId="0" fillId="5" borderId="6" xfId="0" applyFill="1" applyBorder="1" applyAlignment="1" applyProtection="1">
      <alignment horizontal="left" vertical="top" wrapText="1"/>
      <protection locked="0"/>
    </xf>
    <xf numFmtId="0" fontId="0" fillId="5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59" t="s">
        <v>40</v>
      </c>
      <c r="C1" s="260"/>
      <c r="D1" s="260"/>
      <c r="E1" s="260"/>
      <c r="F1" s="260"/>
      <c r="G1" s="260"/>
      <c r="H1" s="260"/>
      <c r="I1" s="260"/>
      <c r="J1" s="261"/>
    </row>
    <row r="2" spans="1:15" ht="23.25" customHeight="1" x14ac:dyDescent="0.2">
      <c r="A2" s="4"/>
      <c r="B2" s="81" t="s">
        <v>38</v>
      </c>
      <c r="C2" s="82"/>
      <c r="D2" s="83"/>
      <c r="E2" s="83" t="s">
        <v>43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69"/>
      <c r="E11" s="269"/>
      <c r="F11" s="269"/>
      <c r="G11" s="269"/>
      <c r="H11" s="28" t="s">
        <v>33</v>
      </c>
      <c r="I11" s="219"/>
      <c r="J11" s="11"/>
    </row>
    <row r="12" spans="1:15" ht="15.75" customHeight="1" x14ac:dyDescent="0.2">
      <c r="A12" s="4"/>
      <c r="B12" s="41"/>
      <c r="C12" s="26"/>
      <c r="D12" s="249"/>
      <c r="E12" s="249"/>
      <c r="F12" s="249"/>
      <c r="G12" s="249"/>
      <c r="H12" s="28" t="s">
        <v>34</v>
      </c>
      <c r="I12" s="219"/>
      <c r="J12" s="11"/>
    </row>
    <row r="13" spans="1:15" ht="15.75" customHeight="1" x14ac:dyDescent="0.2">
      <c r="A13" s="4"/>
      <c r="B13" s="42"/>
      <c r="C13" s="218"/>
      <c r="D13" s="258"/>
      <c r="E13" s="258"/>
      <c r="F13" s="258"/>
      <c r="G13" s="25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8"/>
      <c r="F15" s="268"/>
      <c r="G15" s="270"/>
      <c r="H15" s="270"/>
      <c r="I15" s="270" t="s">
        <v>28</v>
      </c>
      <c r="J15" s="271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31"/>
      <c r="F16" s="232"/>
      <c r="G16" s="231"/>
      <c r="H16" s="232"/>
      <c r="I16" s="231">
        <f>SUMIF(F47:F49,A16,I47:I49)+SUMIF(F47:F49,"PSU",I47:I49)</f>
        <v>0</v>
      </c>
      <c r="J16" s="255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31"/>
      <c r="F17" s="232"/>
      <c r="G17" s="231"/>
      <c r="H17" s="232"/>
      <c r="I17" s="231">
        <f>SUMIF(F47:F49,A17,I47:I49)</f>
        <v>0</v>
      </c>
      <c r="J17" s="255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31"/>
      <c r="F18" s="232"/>
      <c r="G18" s="231"/>
      <c r="H18" s="232"/>
      <c r="I18" s="231">
        <f>SUMIF(F47:F49,A18,I47:I49)</f>
        <v>0</v>
      </c>
      <c r="J18" s="255"/>
    </row>
    <row r="19" spans="1:10" ht="23.25" customHeight="1" x14ac:dyDescent="0.2">
      <c r="A19" s="146" t="s">
        <v>54</v>
      </c>
      <c r="B19" s="147" t="s">
        <v>26</v>
      </c>
      <c r="C19" s="58"/>
      <c r="D19" s="59"/>
      <c r="E19" s="231"/>
      <c r="F19" s="232"/>
      <c r="G19" s="231"/>
      <c r="H19" s="232"/>
      <c r="I19" s="231">
        <f>SUMIF(F47:F49,A19,I47:I49)</f>
        <v>0</v>
      </c>
      <c r="J19" s="255"/>
    </row>
    <row r="20" spans="1:10" ht="23.25" customHeight="1" x14ac:dyDescent="0.2">
      <c r="A20" s="146" t="s">
        <v>55</v>
      </c>
      <c r="B20" s="147" t="s">
        <v>27</v>
      </c>
      <c r="C20" s="58"/>
      <c r="D20" s="59"/>
      <c r="E20" s="231"/>
      <c r="F20" s="232"/>
      <c r="G20" s="231"/>
      <c r="H20" s="232"/>
      <c r="I20" s="231">
        <f>SUMIF(F47:F49,A20,I47:I49)</f>
        <v>0</v>
      </c>
      <c r="J20" s="255"/>
    </row>
    <row r="21" spans="1:10" ht="23.25" customHeight="1" x14ac:dyDescent="0.2">
      <c r="A21" s="4"/>
      <c r="B21" s="74" t="s">
        <v>28</v>
      </c>
      <c r="C21" s="75"/>
      <c r="D21" s="76"/>
      <c r="E21" s="256"/>
      <c r="F21" s="266"/>
      <c r="G21" s="256"/>
      <c r="H21" s="266"/>
      <c r="I21" s="256">
        <f>SUM(I16:J20)</f>
        <v>0</v>
      </c>
      <c r="J21" s="25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3">
        <f>ZakladDPHSniVypocet</f>
        <v>0</v>
      </c>
      <c r="H23" s="254"/>
      <c r="I23" s="25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1">
        <f>ZakladDPHSni*SazbaDPH1/100</f>
        <v>0</v>
      </c>
      <c r="H24" s="252"/>
      <c r="I24" s="25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3">
        <f>ZakladDPHZaklVypocet</f>
        <v>0</v>
      </c>
      <c r="H25" s="254"/>
      <c r="I25" s="25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2">
        <f>ZakladDPHZakl*SazbaDPH2/100</f>
        <v>0</v>
      </c>
      <c r="H26" s="263"/>
      <c r="I26" s="26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64">
        <f>0</f>
        <v>0</v>
      </c>
      <c r="H27" s="264"/>
      <c r="I27" s="264"/>
      <c r="J27" s="63" t="str">
        <f t="shared" si="0"/>
        <v>CZK</v>
      </c>
    </row>
    <row r="28" spans="1:10" ht="27.75" hidden="1" customHeight="1" thickBot="1" x14ac:dyDescent="0.25">
      <c r="A28" s="4"/>
      <c r="B28" s="118" t="s">
        <v>22</v>
      </c>
      <c r="C28" s="119"/>
      <c r="D28" s="119"/>
      <c r="E28" s="120"/>
      <c r="F28" s="121"/>
      <c r="G28" s="267">
        <f>ZakladDPHSniVypocet+ZakladDPHZaklVypocet</f>
        <v>0</v>
      </c>
      <c r="H28" s="267"/>
      <c r="I28" s="267"/>
      <c r="J28" s="122" t="str">
        <f t="shared" si="0"/>
        <v>CZK</v>
      </c>
    </row>
    <row r="29" spans="1:10" ht="27.75" customHeight="1" thickBot="1" x14ac:dyDescent="0.25">
      <c r="A29" s="4"/>
      <c r="B29" s="118" t="s">
        <v>35</v>
      </c>
      <c r="C29" s="123"/>
      <c r="D29" s="123"/>
      <c r="E29" s="123"/>
      <c r="F29" s="123"/>
      <c r="G29" s="265">
        <f>ZakladDPHSni+DPHSni+ZakladDPHZakl+DPHZakl+Zaokrouhleni</f>
        <v>0</v>
      </c>
      <c r="H29" s="265"/>
      <c r="I29" s="265"/>
      <c r="J29" s="124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0" t="s">
        <v>2</v>
      </c>
      <c r="E35" s="25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">
      <c r="A38" s="102" t="s">
        <v>37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2" t="s">
        <v>1</v>
      </c>
      <c r="J38" s="107" t="s">
        <v>0</v>
      </c>
    </row>
    <row r="39" spans="1:10" ht="25.5" hidden="1" customHeight="1" x14ac:dyDescent="0.2">
      <c r="A39" s="102">
        <v>1</v>
      </c>
      <c r="B39" s="108"/>
      <c r="C39" s="237"/>
      <c r="D39" s="238"/>
      <c r="E39" s="238"/>
      <c r="F39" s="113">
        <f>' Pol'!AD32</f>
        <v>0</v>
      </c>
      <c r="G39" s="114">
        <f>' Pol'!AE32</f>
        <v>0</v>
      </c>
      <c r="H39" s="115">
        <f>(F39*SazbaDPH1/100)+(G39*SazbaDPH2/100)</f>
        <v>0</v>
      </c>
      <c r="I39" s="115">
        <f>F39+G39+H39</f>
        <v>0</v>
      </c>
      <c r="J39" s="109" t="str">
        <f>IF(CenaCelkemVypocet=0,"",I39/CenaCelkemVypocet*100)</f>
        <v/>
      </c>
    </row>
    <row r="40" spans="1:10" ht="25.5" hidden="1" customHeight="1" x14ac:dyDescent="0.2">
      <c r="A40" s="102"/>
      <c r="B40" s="239" t="s">
        <v>44</v>
      </c>
      <c r="C40" s="240"/>
      <c r="D40" s="240"/>
      <c r="E40" s="241"/>
      <c r="F40" s="116">
        <f>SUMIF(A39:A39,"=1",F39:F39)</f>
        <v>0</v>
      </c>
      <c r="G40" s="117">
        <f>SUMIF(A39:A39,"=1",G39:G39)</f>
        <v>0</v>
      </c>
      <c r="H40" s="117">
        <f>SUMIF(A39:A39,"=1",H39:H39)</f>
        <v>0</v>
      </c>
      <c r="I40" s="117">
        <f>SUMIF(A39:A39,"=1",I39:I39)</f>
        <v>0</v>
      </c>
      <c r="J40" s="103">
        <f>SUMIF(A39:A39,"=1",J39:J39)</f>
        <v>0</v>
      </c>
    </row>
    <row r="44" spans="1:10" ht="15.75" x14ac:dyDescent="0.25">
      <c r="B44" s="125" t="s">
        <v>46</v>
      </c>
    </row>
    <row r="46" spans="1:10" ht="25.5" customHeight="1" x14ac:dyDescent="0.2">
      <c r="A46" s="126"/>
      <c r="B46" s="130" t="s">
        <v>16</v>
      </c>
      <c r="C46" s="130" t="s">
        <v>5</v>
      </c>
      <c r="D46" s="131"/>
      <c r="E46" s="131"/>
      <c r="F46" s="134" t="s">
        <v>47</v>
      </c>
      <c r="G46" s="134"/>
      <c r="H46" s="134"/>
      <c r="I46" s="242" t="s">
        <v>28</v>
      </c>
      <c r="J46" s="242"/>
    </row>
    <row r="47" spans="1:10" ht="25.5" customHeight="1" x14ac:dyDescent="0.2">
      <c r="A47" s="127"/>
      <c r="B47" s="135" t="s">
        <v>48</v>
      </c>
      <c r="C47" s="244" t="s">
        <v>49</v>
      </c>
      <c r="D47" s="245"/>
      <c r="E47" s="245"/>
      <c r="F47" s="137" t="s">
        <v>23</v>
      </c>
      <c r="G47" s="138"/>
      <c r="H47" s="138"/>
      <c r="I47" s="243">
        <f>' Pol'!H8</f>
        <v>0</v>
      </c>
      <c r="J47" s="243"/>
    </row>
    <row r="48" spans="1:10" ht="25.5" customHeight="1" x14ac:dyDescent="0.2">
      <c r="A48" s="127"/>
      <c r="B48" s="129" t="s">
        <v>50</v>
      </c>
      <c r="C48" s="247" t="s">
        <v>51</v>
      </c>
      <c r="D48" s="248"/>
      <c r="E48" s="248"/>
      <c r="F48" s="139" t="s">
        <v>24</v>
      </c>
      <c r="G48" s="140"/>
      <c r="H48" s="140"/>
      <c r="I48" s="246">
        <f>' Pol'!H23</f>
        <v>0</v>
      </c>
      <c r="J48" s="246"/>
    </row>
    <row r="49" spans="1:10" ht="25.5" customHeight="1" x14ac:dyDescent="0.2">
      <c r="A49" s="127"/>
      <c r="B49" s="136" t="s">
        <v>52</v>
      </c>
      <c r="C49" s="234" t="s">
        <v>53</v>
      </c>
      <c r="D49" s="235"/>
      <c r="E49" s="235"/>
      <c r="F49" s="141" t="s">
        <v>24</v>
      </c>
      <c r="G49" s="142"/>
      <c r="H49" s="142"/>
      <c r="I49" s="233">
        <f>' Pol'!H26</f>
        <v>0</v>
      </c>
      <c r="J49" s="233"/>
    </row>
    <row r="50" spans="1:10" ht="25.5" customHeight="1" x14ac:dyDescent="0.2">
      <c r="A50" s="128"/>
      <c r="B50" s="132" t="s">
        <v>1</v>
      </c>
      <c r="C50" s="132"/>
      <c r="D50" s="133"/>
      <c r="E50" s="133"/>
      <c r="F50" s="143"/>
      <c r="G50" s="144"/>
      <c r="H50" s="144"/>
      <c r="I50" s="236">
        <f>SUM(I47:I49)</f>
        <v>0</v>
      </c>
      <c r="J50" s="236"/>
    </row>
    <row r="51" spans="1:10" x14ac:dyDescent="0.2">
      <c r="F51" s="145"/>
      <c r="G51" s="101"/>
      <c r="H51" s="145"/>
      <c r="I51" s="101"/>
      <c r="J51" s="101"/>
    </row>
    <row r="52" spans="1:10" x14ac:dyDescent="0.2">
      <c r="F52" s="145"/>
      <c r="G52" s="101"/>
      <c r="H52" s="145"/>
      <c r="I52" s="101"/>
      <c r="J52" s="101"/>
    </row>
    <row r="53" spans="1:10" x14ac:dyDescent="0.2">
      <c r="F53" s="145"/>
      <c r="G53" s="101"/>
      <c r="H53" s="145"/>
      <c r="I53" s="101"/>
      <c r="J5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72" t="s">
        <v>6</v>
      </c>
      <c r="B1" s="272"/>
      <c r="C1" s="273"/>
      <c r="D1" s="272"/>
      <c r="E1" s="272"/>
      <c r="F1" s="272"/>
      <c r="G1" s="272"/>
    </row>
    <row r="2" spans="1:7" ht="24.95" customHeight="1" x14ac:dyDescent="0.2">
      <c r="A2" s="79" t="s">
        <v>39</v>
      </c>
      <c r="B2" s="78"/>
      <c r="C2" s="274"/>
      <c r="D2" s="274"/>
      <c r="E2" s="274"/>
      <c r="F2" s="274"/>
      <c r="G2" s="275"/>
    </row>
    <row r="3" spans="1:7" ht="24.95" hidden="1" customHeight="1" x14ac:dyDescent="0.2">
      <c r="A3" s="79" t="s">
        <v>7</v>
      </c>
      <c r="B3" s="78"/>
      <c r="C3" s="274"/>
      <c r="D3" s="274"/>
      <c r="E3" s="274"/>
      <c r="F3" s="274"/>
      <c r="G3" s="275"/>
    </row>
    <row r="4" spans="1:7" ht="24.95" hidden="1" customHeight="1" x14ac:dyDescent="0.2">
      <c r="A4" s="79" t="s">
        <v>8</v>
      </c>
      <c r="B4" s="78"/>
      <c r="C4" s="274"/>
      <c r="D4" s="274"/>
      <c r="E4" s="274"/>
      <c r="F4" s="274"/>
      <c r="G4" s="27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I5000"/>
  <sheetViews>
    <sheetView workbookViewId="0">
      <selection activeCell="G9" sqref="G9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1.5703125" style="198" customWidth="1"/>
    <col min="6" max="6" width="11.85546875" style="198" customWidth="1"/>
    <col min="7" max="7" width="9.85546875" style="208" customWidth="1"/>
    <col min="8" max="8" width="12.7109375" style="208" customWidth="1"/>
    <col min="9" max="22" width="0" hidden="1" customWidth="1"/>
    <col min="30" max="40" width="0" hidden="1" customWidth="1"/>
  </cols>
  <sheetData>
    <row r="1" spans="1:61" ht="15.75" customHeight="1" x14ac:dyDescent="0.25">
      <c r="A1" s="288" t="s">
        <v>6</v>
      </c>
      <c r="B1" s="288"/>
      <c r="C1" s="288"/>
      <c r="D1" s="288"/>
      <c r="E1" s="288"/>
      <c r="F1" s="288"/>
      <c r="G1" s="288"/>
      <c r="H1" s="288"/>
      <c r="AF1" t="s">
        <v>57</v>
      </c>
    </row>
    <row r="2" spans="1:61" ht="24.95" customHeight="1" x14ac:dyDescent="0.2">
      <c r="A2" s="151" t="s">
        <v>56</v>
      </c>
      <c r="B2" s="149"/>
      <c r="C2" s="289" t="s">
        <v>130</v>
      </c>
      <c r="D2" s="290"/>
      <c r="E2" s="290"/>
      <c r="F2" s="291"/>
      <c r="G2" s="290"/>
      <c r="H2" s="292"/>
      <c r="AF2" t="s">
        <v>58</v>
      </c>
    </row>
    <row r="3" spans="1:61" ht="24.95" hidden="1" customHeight="1" x14ac:dyDescent="0.2">
      <c r="A3" s="152" t="s">
        <v>7</v>
      </c>
      <c r="B3" s="150"/>
      <c r="C3" s="293"/>
      <c r="D3" s="293"/>
      <c r="E3" s="293"/>
      <c r="F3" s="291"/>
      <c r="G3" s="293"/>
      <c r="H3" s="294"/>
      <c r="AF3" t="s">
        <v>59</v>
      </c>
    </row>
    <row r="4" spans="1:61" ht="24.95" hidden="1" customHeight="1" x14ac:dyDescent="0.2">
      <c r="A4" s="152" t="s">
        <v>8</v>
      </c>
      <c r="B4" s="150"/>
      <c r="C4" s="295"/>
      <c r="D4" s="293"/>
      <c r="E4" s="293"/>
      <c r="F4" s="291"/>
      <c r="G4" s="293"/>
      <c r="H4" s="294"/>
      <c r="AF4" t="s">
        <v>60</v>
      </c>
    </row>
    <row r="5" spans="1:61" hidden="1" x14ac:dyDescent="0.2">
      <c r="A5" s="153" t="s">
        <v>61</v>
      </c>
      <c r="B5" s="154"/>
      <c r="C5" s="155"/>
      <c r="D5" s="156"/>
      <c r="E5" s="197"/>
      <c r="F5" s="197"/>
      <c r="G5" s="206"/>
      <c r="H5" s="207"/>
      <c r="AF5" t="s">
        <v>62</v>
      </c>
    </row>
    <row r="6" spans="1:61" x14ac:dyDescent="0.2">
      <c r="D6" s="148"/>
    </row>
    <row r="7" spans="1:61" ht="38.25" x14ac:dyDescent="0.2">
      <c r="A7" s="160" t="s">
        <v>63</v>
      </c>
      <c r="B7" s="161" t="s">
        <v>64</v>
      </c>
      <c r="C7" s="161" t="s">
        <v>65</v>
      </c>
      <c r="D7" s="174" t="s">
        <v>66</v>
      </c>
      <c r="E7" s="221" t="s">
        <v>129</v>
      </c>
      <c r="F7" s="222" t="s">
        <v>128</v>
      </c>
      <c r="G7" s="209" t="s">
        <v>67</v>
      </c>
      <c r="H7" s="210" t="s">
        <v>28</v>
      </c>
      <c r="I7" s="175" t="s">
        <v>29</v>
      </c>
      <c r="J7" s="175" t="s">
        <v>68</v>
      </c>
      <c r="K7" s="175" t="s">
        <v>30</v>
      </c>
      <c r="L7" s="175" t="s">
        <v>69</v>
      </c>
      <c r="M7" s="175" t="s">
        <v>70</v>
      </c>
      <c r="N7" s="175" t="s">
        <v>71</v>
      </c>
      <c r="O7" s="175" t="s">
        <v>72</v>
      </c>
      <c r="P7" s="175" t="s">
        <v>73</v>
      </c>
      <c r="Q7" s="175" t="s">
        <v>74</v>
      </c>
      <c r="R7" s="175" t="s">
        <v>75</v>
      </c>
      <c r="S7" s="175" t="s">
        <v>76</v>
      </c>
      <c r="T7" s="175" t="s">
        <v>77</v>
      </c>
      <c r="U7" s="175" t="s">
        <v>78</v>
      </c>
      <c r="V7" s="162" t="s">
        <v>79</v>
      </c>
      <c r="Y7">
        <v>4</v>
      </c>
    </row>
    <row r="8" spans="1:61" x14ac:dyDescent="0.2">
      <c r="A8" s="176" t="s">
        <v>80</v>
      </c>
      <c r="B8" s="177" t="s">
        <v>48</v>
      </c>
      <c r="C8" s="178" t="s">
        <v>49</v>
      </c>
      <c r="D8" s="179"/>
      <c r="E8" s="199"/>
      <c r="F8" s="199"/>
      <c r="G8" s="211"/>
      <c r="H8" s="211">
        <f>SUMIF(AF9:AF22,"&lt;&gt;NOR",H9:H22)</f>
        <v>0</v>
      </c>
      <c r="I8" s="168"/>
      <c r="J8" s="168">
        <f>SUM(J9:J22)</f>
        <v>0</v>
      </c>
      <c r="K8" s="168"/>
      <c r="L8" s="168">
        <f>SUM(L9:L22)</f>
        <v>0</v>
      </c>
      <c r="M8" s="168"/>
      <c r="N8" s="168">
        <f>SUM(N9:N22)</f>
        <v>0</v>
      </c>
      <c r="O8" s="168"/>
      <c r="P8" s="168">
        <f>SUM(P9:P22)</f>
        <v>0</v>
      </c>
      <c r="Q8" s="168"/>
      <c r="R8" s="168">
        <f>SUM(R9:R22)</f>
        <v>0</v>
      </c>
      <c r="S8" s="168"/>
      <c r="T8" s="168"/>
      <c r="U8" s="180"/>
      <c r="V8" s="168">
        <f>SUM(V9:V22)</f>
        <v>0.53</v>
      </c>
      <c r="AF8" t="s">
        <v>81</v>
      </c>
    </row>
    <row r="9" spans="1:61" outlineLevel="1" x14ac:dyDescent="0.2">
      <c r="A9" s="158">
        <v>1</v>
      </c>
      <c r="B9" s="163" t="s">
        <v>82</v>
      </c>
      <c r="C9" s="190" t="s">
        <v>83</v>
      </c>
      <c r="D9" s="165" t="s">
        <v>84</v>
      </c>
      <c r="E9" s="200">
        <v>0.24</v>
      </c>
      <c r="F9" s="200">
        <f>E9*$Y$7</f>
        <v>0.96</v>
      </c>
      <c r="G9" s="223"/>
      <c r="H9" s="212">
        <f>ROUND(E9*G9,2)</f>
        <v>0</v>
      </c>
      <c r="I9" s="169"/>
      <c r="J9" s="170">
        <f>ROUND(E9*I9,2)</f>
        <v>0</v>
      </c>
      <c r="K9" s="169"/>
      <c r="L9" s="170">
        <f>ROUND(E9*K9,2)</f>
        <v>0</v>
      </c>
      <c r="M9" s="170">
        <v>21</v>
      </c>
      <c r="N9" s="170">
        <f>H9*(1+M9/100)</f>
        <v>0</v>
      </c>
      <c r="O9" s="170">
        <v>0</v>
      </c>
      <c r="P9" s="170">
        <f>ROUND(E9*O9,2)</f>
        <v>0</v>
      </c>
      <c r="Q9" s="170">
        <v>0</v>
      </c>
      <c r="R9" s="170">
        <f>ROUND(E9*Q9,2)</f>
        <v>0</v>
      </c>
      <c r="S9" s="170"/>
      <c r="T9" s="170"/>
      <c r="U9" s="171">
        <v>3.2000000000000001E-2</v>
      </c>
      <c r="V9" s="170">
        <f>ROUND(E9*U9,2)</f>
        <v>0.01</v>
      </c>
      <c r="W9" s="157"/>
      <c r="X9" s="157"/>
      <c r="Y9" s="157"/>
      <c r="Z9" s="157"/>
      <c r="AA9" s="157"/>
      <c r="AB9" s="157"/>
      <c r="AC9" s="157"/>
      <c r="AD9" s="157"/>
      <c r="AE9" s="157"/>
      <c r="AF9" s="157" t="s">
        <v>85</v>
      </c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</row>
    <row r="10" spans="1:61" outlineLevel="1" x14ac:dyDescent="0.2">
      <c r="A10" s="158"/>
      <c r="B10" s="163"/>
      <c r="C10" s="191" t="s">
        <v>86</v>
      </c>
      <c r="D10" s="166"/>
      <c r="E10" s="201">
        <v>0.24</v>
      </c>
      <c r="F10" s="230">
        <f t="shared" ref="F10:F30" si="0">E10*$Y$7</f>
        <v>0.96</v>
      </c>
      <c r="G10" s="224"/>
      <c r="H10" s="212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1"/>
      <c r="V10" s="170"/>
      <c r="W10" s="157"/>
      <c r="X10" s="157"/>
      <c r="Y10" s="157"/>
      <c r="Z10" s="157"/>
      <c r="AA10" s="157"/>
      <c r="AB10" s="157"/>
      <c r="AC10" s="157"/>
      <c r="AD10" s="157"/>
      <c r="AE10" s="157"/>
      <c r="AF10" s="157" t="s">
        <v>87</v>
      </c>
      <c r="AG10" s="157">
        <v>0</v>
      </c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</row>
    <row r="11" spans="1:61" outlineLevel="1" x14ac:dyDescent="0.2">
      <c r="A11" s="158">
        <v>2</v>
      </c>
      <c r="B11" s="163" t="s">
        <v>88</v>
      </c>
      <c r="C11" s="190" t="s">
        <v>89</v>
      </c>
      <c r="D11" s="165" t="s">
        <v>84</v>
      </c>
      <c r="E11" s="200">
        <v>3.2000000000000001E-2</v>
      </c>
      <c r="F11" s="200">
        <f t="shared" si="0"/>
        <v>0.128</v>
      </c>
      <c r="G11" s="225"/>
      <c r="H11" s="212">
        <f>ROUND(E11*G11,2)</f>
        <v>0</v>
      </c>
      <c r="I11" s="169"/>
      <c r="J11" s="170">
        <f>ROUND(E11*I11,2)</f>
        <v>0</v>
      </c>
      <c r="K11" s="169"/>
      <c r="L11" s="170">
        <f>ROUND(E11*K11,2)</f>
        <v>0</v>
      </c>
      <c r="M11" s="170">
        <v>21</v>
      </c>
      <c r="N11" s="170">
        <f>H11*(1+M11/100)</f>
        <v>0</v>
      </c>
      <c r="O11" s="170">
        <v>0</v>
      </c>
      <c r="P11" s="170">
        <f>ROUND(E11*O11,2)</f>
        <v>0</v>
      </c>
      <c r="Q11" s="170">
        <v>0</v>
      </c>
      <c r="R11" s="170">
        <f>ROUND(E11*Q11,2)</f>
        <v>0</v>
      </c>
      <c r="S11" s="170"/>
      <c r="T11" s="170"/>
      <c r="U11" s="171">
        <v>0.11</v>
      </c>
      <c r="V11" s="170">
        <f>ROUND(E11*U11,2)</f>
        <v>0</v>
      </c>
      <c r="W11" s="157"/>
      <c r="X11" s="157"/>
      <c r="Y11" s="157"/>
      <c r="Z11" s="157"/>
      <c r="AA11" s="157"/>
      <c r="AB11" s="157"/>
      <c r="AC11" s="157"/>
      <c r="AD11" s="157"/>
      <c r="AE11" s="157"/>
      <c r="AF11" s="157" t="s">
        <v>85</v>
      </c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</row>
    <row r="12" spans="1:61" outlineLevel="1" x14ac:dyDescent="0.2">
      <c r="A12" s="158"/>
      <c r="B12" s="163"/>
      <c r="C12" s="191" t="s">
        <v>90</v>
      </c>
      <c r="D12" s="166"/>
      <c r="E12" s="201">
        <v>3.2000000000000001E-2</v>
      </c>
      <c r="F12" s="230">
        <f t="shared" si="0"/>
        <v>0.128</v>
      </c>
      <c r="G12" s="224"/>
      <c r="H12" s="212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1"/>
      <c r="V12" s="170"/>
      <c r="W12" s="157"/>
      <c r="X12" s="157"/>
      <c r="Y12" s="157"/>
      <c r="Z12" s="157"/>
      <c r="AA12" s="157"/>
      <c r="AB12" s="157"/>
      <c r="AC12" s="157"/>
      <c r="AD12" s="157"/>
      <c r="AE12" s="157"/>
      <c r="AF12" s="157" t="s">
        <v>87</v>
      </c>
      <c r="AG12" s="157">
        <v>0</v>
      </c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  <c r="BI12" s="157"/>
    </row>
    <row r="13" spans="1:61" outlineLevel="1" x14ac:dyDescent="0.2">
      <c r="A13" s="158">
        <v>3</v>
      </c>
      <c r="B13" s="163" t="s">
        <v>91</v>
      </c>
      <c r="C13" s="190" t="s">
        <v>92</v>
      </c>
      <c r="D13" s="165" t="s">
        <v>84</v>
      </c>
      <c r="E13" s="200">
        <v>3.2000000000000001E-2</v>
      </c>
      <c r="F13" s="200">
        <f t="shared" si="0"/>
        <v>0.128</v>
      </c>
      <c r="G13" s="225"/>
      <c r="H13" s="212">
        <f>ROUND(E13*G13,2)</f>
        <v>0</v>
      </c>
      <c r="I13" s="169"/>
      <c r="J13" s="170">
        <f>ROUND(E13*I13,2)</f>
        <v>0</v>
      </c>
      <c r="K13" s="169"/>
      <c r="L13" s="170">
        <f>ROUND(E13*K13,2)</f>
        <v>0</v>
      </c>
      <c r="M13" s="170">
        <v>21</v>
      </c>
      <c r="N13" s="170">
        <f>H13*(1+M13/100)</f>
        <v>0</v>
      </c>
      <c r="O13" s="170">
        <v>0</v>
      </c>
      <c r="P13" s="170">
        <f>ROUND(E13*O13,2)</f>
        <v>0</v>
      </c>
      <c r="Q13" s="170">
        <v>0</v>
      </c>
      <c r="R13" s="170">
        <f>ROUND(E13*Q13,2)</f>
        <v>0</v>
      </c>
      <c r="S13" s="170"/>
      <c r="T13" s="170"/>
      <c r="U13" s="171">
        <v>4.3099999999999999E-2</v>
      </c>
      <c r="V13" s="170">
        <f>ROUND(E13*U13,2)</f>
        <v>0</v>
      </c>
      <c r="W13" s="157"/>
      <c r="X13" s="157"/>
      <c r="Y13" s="157"/>
      <c r="Z13" s="157"/>
      <c r="AA13" s="157"/>
      <c r="AB13" s="157"/>
      <c r="AC13" s="157"/>
      <c r="AD13" s="157"/>
      <c r="AE13" s="157"/>
      <c r="AF13" s="157" t="s">
        <v>85</v>
      </c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  <c r="BI13" s="157"/>
    </row>
    <row r="14" spans="1:61" ht="22.5" outlineLevel="1" x14ac:dyDescent="0.2">
      <c r="A14" s="158">
        <v>4</v>
      </c>
      <c r="B14" s="163" t="s">
        <v>93</v>
      </c>
      <c r="C14" s="190" t="s">
        <v>94</v>
      </c>
      <c r="D14" s="165" t="s">
        <v>84</v>
      </c>
      <c r="E14" s="200">
        <v>9.6000000000000002E-2</v>
      </c>
      <c r="F14" s="200">
        <f t="shared" si="0"/>
        <v>0.38400000000000001</v>
      </c>
      <c r="G14" s="225"/>
      <c r="H14" s="212">
        <f>ROUND(E14*G14,2)</f>
        <v>0</v>
      </c>
      <c r="I14" s="169"/>
      <c r="J14" s="170">
        <f>ROUND(E14*I14,2)</f>
        <v>0</v>
      </c>
      <c r="K14" s="169"/>
      <c r="L14" s="170">
        <f>ROUND(E14*K14,2)</f>
        <v>0</v>
      </c>
      <c r="M14" s="170">
        <v>21</v>
      </c>
      <c r="N14" s="170">
        <f>H14*(1+M14/100)</f>
        <v>0</v>
      </c>
      <c r="O14" s="170">
        <v>0</v>
      </c>
      <c r="P14" s="170">
        <f>ROUND(E14*O14,2)</f>
        <v>0</v>
      </c>
      <c r="Q14" s="170">
        <v>0</v>
      </c>
      <c r="R14" s="170">
        <f>ROUND(E14*Q14,2)</f>
        <v>0</v>
      </c>
      <c r="S14" s="170"/>
      <c r="T14" s="170"/>
      <c r="U14" s="171">
        <v>0.23</v>
      </c>
      <c r="V14" s="170">
        <f>ROUND(E14*U14,2)</f>
        <v>0.02</v>
      </c>
      <c r="W14" s="157"/>
      <c r="X14" s="157"/>
      <c r="Y14" s="157"/>
      <c r="Z14" s="157"/>
      <c r="AA14" s="157"/>
      <c r="AB14" s="157"/>
      <c r="AC14" s="157"/>
      <c r="AD14" s="157"/>
      <c r="AE14" s="157"/>
      <c r="AF14" s="157" t="s">
        <v>85</v>
      </c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  <c r="BI14" s="157"/>
    </row>
    <row r="15" spans="1:61" outlineLevel="1" x14ac:dyDescent="0.2">
      <c r="A15" s="158"/>
      <c r="B15" s="163"/>
      <c r="C15" s="191" t="s">
        <v>95</v>
      </c>
      <c r="D15" s="166"/>
      <c r="E15" s="201"/>
      <c r="F15" s="200">
        <f t="shared" si="0"/>
        <v>0</v>
      </c>
      <c r="G15" s="224"/>
      <c r="H15" s="212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1"/>
      <c r="V15" s="170"/>
      <c r="W15" s="157"/>
      <c r="X15" s="157"/>
      <c r="Y15" s="157"/>
      <c r="Z15" s="157"/>
      <c r="AA15" s="157"/>
      <c r="AB15" s="157"/>
      <c r="AC15" s="157"/>
      <c r="AD15" s="157"/>
      <c r="AE15" s="157"/>
      <c r="AF15" s="157" t="s">
        <v>87</v>
      </c>
      <c r="AG15" s="157">
        <v>0</v>
      </c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  <c r="BI15" s="157"/>
    </row>
    <row r="16" spans="1:61" outlineLevel="1" x14ac:dyDescent="0.2">
      <c r="A16" s="158"/>
      <c r="B16" s="163"/>
      <c r="C16" s="191" t="s">
        <v>96</v>
      </c>
      <c r="D16" s="166"/>
      <c r="E16" s="201">
        <v>9.6000000000000002E-2</v>
      </c>
      <c r="F16" s="230">
        <f t="shared" si="0"/>
        <v>0.38400000000000001</v>
      </c>
      <c r="G16" s="224"/>
      <c r="H16" s="212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1"/>
      <c r="V16" s="170"/>
      <c r="W16" s="157"/>
      <c r="X16" s="157"/>
      <c r="Y16" s="157"/>
      <c r="Z16" s="157"/>
      <c r="AA16" s="157"/>
      <c r="AB16" s="157"/>
      <c r="AC16" s="157"/>
      <c r="AD16" s="157"/>
      <c r="AE16" s="157"/>
      <c r="AF16" s="157" t="s">
        <v>87</v>
      </c>
      <c r="AG16" s="157">
        <v>0</v>
      </c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  <c r="BI16" s="157"/>
    </row>
    <row r="17" spans="1:61" outlineLevel="1" x14ac:dyDescent="0.2">
      <c r="A17" s="158">
        <v>5</v>
      </c>
      <c r="B17" s="163" t="s">
        <v>97</v>
      </c>
      <c r="C17" s="190" t="s">
        <v>98</v>
      </c>
      <c r="D17" s="165" t="s">
        <v>84</v>
      </c>
      <c r="E17" s="200">
        <v>9.6000000000000002E-2</v>
      </c>
      <c r="F17" s="200">
        <f t="shared" si="0"/>
        <v>0.38400000000000001</v>
      </c>
      <c r="G17" s="225"/>
      <c r="H17" s="212">
        <f>ROUND(E17*G17,2)</f>
        <v>0</v>
      </c>
      <c r="I17" s="169"/>
      <c r="J17" s="170">
        <f>ROUND(E17*I17,2)</f>
        <v>0</v>
      </c>
      <c r="K17" s="169"/>
      <c r="L17" s="170">
        <f>ROUND(E17*K17,2)</f>
        <v>0</v>
      </c>
      <c r="M17" s="170">
        <v>21</v>
      </c>
      <c r="N17" s="170">
        <f>H17*(1+M17/100)</f>
        <v>0</v>
      </c>
      <c r="O17" s="170">
        <v>0</v>
      </c>
      <c r="P17" s="170">
        <f>ROUND(E17*O17,2)</f>
        <v>0</v>
      </c>
      <c r="Q17" s="170">
        <v>0</v>
      </c>
      <c r="R17" s="170">
        <f>ROUND(E17*Q17,2)</f>
        <v>0</v>
      </c>
      <c r="S17" s="170"/>
      <c r="T17" s="170"/>
      <c r="U17" s="171">
        <v>0.64680000000000004</v>
      </c>
      <c r="V17" s="170">
        <f>ROUND(E17*U17,2)</f>
        <v>0.06</v>
      </c>
      <c r="W17" s="157"/>
      <c r="X17" s="157"/>
      <c r="Y17" s="157"/>
      <c r="Z17" s="157"/>
      <c r="AA17" s="157"/>
      <c r="AB17" s="157"/>
      <c r="AC17" s="157"/>
      <c r="AD17" s="157"/>
      <c r="AE17" s="157"/>
      <c r="AF17" s="157" t="s">
        <v>85</v>
      </c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  <c r="BI17" s="157"/>
    </row>
    <row r="18" spans="1:61" outlineLevel="1" x14ac:dyDescent="0.2">
      <c r="A18" s="158">
        <v>6</v>
      </c>
      <c r="B18" s="163" t="s">
        <v>99</v>
      </c>
      <c r="C18" s="190" t="s">
        <v>100</v>
      </c>
      <c r="D18" s="165" t="s">
        <v>84</v>
      </c>
      <c r="E18" s="200">
        <v>0.36799999999999999</v>
      </c>
      <c r="F18" s="200">
        <f t="shared" si="0"/>
        <v>1.472</v>
      </c>
      <c r="G18" s="225"/>
      <c r="H18" s="212">
        <f>ROUND(E18*G18,2)</f>
        <v>0</v>
      </c>
      <c r="I18" s="169"/>
      <c r="J18" s="170">
        <f>ROUND(E18*I18,2)</f>
        <v>0</v>
      </c>
      <c r="K18" s="169"/>
      <c r="L18" s="170">
        <f>ROUND(E18*K18,2)</f>
        <v>0</v>
      </c>
      <c r="M18" s="170">
        <v>21</v>
      </c>
      <c r="N18" s="170">
        <f>H18*(1+M18/100)</f>
        <v>0</v>
      </c>
      <c r="O18" s="170">
        <v>0</v>
      </c>
      <c r="P18" s="170">
        <f>ROUND(E18*O18,2)</f>
        <v>0</v>
      </c>
      <c r="Q18" s="170">
        <v>0</v>
      </c>
      <c r="R18" s="170">
        <f>ROUND(E18*Q18,2)</f>
        <v>0</v>
      </c>
      <c r="S18" s="170"/>
      <c r="T18" s="170"/>
      <c r="U18" s="171">
        <v>0.34499999999999997</v>
      </c>
      <c r="V18" s="170">
        <f>ROUND(E18*U18,2)</f>
        <v>0.13</v>
      </c>
      <c r="W18" s="157"/>
      <c r="X18" s="157"/>
      <c r="Y18" s="157"/>
      <c r="Z18" s="157"/>
      <c r="AA18" s="157"/>
      <c r="AB18" s="157"/>
      <c r="AC18" s="157"/>
      <c r="AD18" s="157"/>
      <c r="AE18" s="157"/>
      <c r="AF18" s="157" t="s">
        <v>85</v>
      </c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  <c r="BI18" s="157"/>
    </row>
    <row r="19" spans="1:61" outlineLevel="1" x14ac:dyDescent="0.2">
      <c r="A19" s="158"/>
      <c r="B19" s="163"/>
      <c r="C19" s="191" t="s">
        <v>101</v>
      </c>
      <c r="D19" s="166"/>
      <c r="E19" s="201">
        <v>0.36799999999999999</v>
      </c>
      <c r="F19" s="230">
        <f t="shared" si="0"/>
        <v>1.472</v>
      </c>
      <c r="G19" s="224"/>
      <c r="H19" s="212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1"/>
      <c r="V19" s="170"/>
      <c r="W19" s="157"/>
      <c r="X19" s="157"/>
      <c r="Y19" s="157"/>
      <c r="Z19" s="157"/>
      <c r="AA19" s="157"/>
      <c r="AB19" s="157"/>
      <c r="AC19" s="157"/>
      <c r="AD19" s="157"/>
      <c r="AE19" s="157"/>
      <c r="AF19" s="157" t="s">
        <v>87</v>
      </c>
      <c r="AG19" s="157">
        <v>0</v>
      </c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</row>
    <row r="20" spans="1:61" outlineLevel="1" x14ac:dyDescent="0.2">
      <c r="A20" s="158">
        <v>7</v>
      </c>
      <c r="B20" s="163" t="s">
        <v>102</v>
      </c>
      <c r="C20" s="190" t="s">
        <v>103</v>
      </c>
      <c r="D20" s="165" t="s">
        <v>84</v>
      </c>
      <c r="E20" s="200">
        <v>0.36799999999999999</v>
      </c>
      <c r="F20" s="200">
        <f t="shared" si="0"/>
        <v>1.472</v>
      </c>
      <c r="G20" s="225"/>
      <c r="H20" s="212">
        <f>ROUND(E20*G20,2)</f>
        <v>0</v>
      </c>
      <c r="I20" s="169"/>
      <c r="J20" s="170">
        <f>ROUND(E20*I20,2)</f>
        <v>0</v>
      </c>
      <c r="K20" s="169"/>
      <c r="L20" s="170">
        <f>ROUND(E20*K20,2)</f>
        <v>0</v>
      </c>
      <c r="M20" s="170">
        <v>21</v>
      </c>
      <c r="N20" s="170">
        <f>H20*(1+M20/100)</f>
        <v>0</v>
      </c>
      <c r="O20" s="170">
        <v>0</v>
      </c>
      <c r="P20" s="170">
        <f>ROUND(E20*O20,2)</f>
        <v>0</v>
      </c>
      <c r="Q20" s="170">
        <v>0</v>
      </c>
      <c r="R20" s="170">
        <f>ROUND(E20*Q20,2)</f>
        <v>0</v>
      </c>
      <c r="S20" s="170"/>
      <c r="T20" s="170"/>
      <c r="U20" s="171">
        <v>7.3999999999999996E-2</v>
      </c>
      <c r="V20" s="170">
        <f>ROUND(E20*U20,2)</f>
        <v>0.03</v>
      </c>
      <c r="W20" s="157"/>
      <c r="X20" s="157"/>
      <c r="Y20" s="157"/>
      <c r="Z20" s="157"/>
      <c r="AA20" s="157"/>
      <c r="AB20" s="157"/>
      <c r="AC20" s="157"/>
      <c r="AD20" s="157"/>
      <c r="AE20" s="157"/>
      <c r="AF20" s="157" t="s">
        <v>85</v>
      </c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</row>
    <row r="21" spans="1:61" outlineLevel="1" x14ac:dyDescent="0.2">
      <c r="A21" s="158">
        <v>8</v>
      </c>
      <c r="B21" s="163" t="s">
        <v>104</v>
      </c>
      <c r="C21" s="190" t="s">
        <v>105</v>
      </c>
      <c r="D21" s="165" t="s">
        <v>106</v>
      </c>
      <c r="E21" s="200">
        <v>0.16</v>
      </c>
      <c r="F21" s="200">
        <f t="shared" si="0"/>
        <v>0.64</v>
      </c>
      <c r="G21" s="226"/>
      <c r="H21" s="212">
        <f>ROUND(E21*G21,2)</f>
        <v>0</v>
      </c>
      <c r="I21" s="169"/>
      <c r="J21" s="170">
        <f>ROUND(E21*I21,2)</f>
        <v>0</v>
      </c>
      <c r="K21" s="169"/>
      <c r="L21" s="170">
        <f>ROUND(E21*K21,2)</f>
        <v>0</v>
      </c>
      <c r="M21" s="170">
        <v>21</v>
      </c>
      <c r="N21" s="170">
        <f>H21*(1+M21/100)</f>
        <v>0</v>
      </c>
      <c r="O21" s="170">
        <v>0</v>
      </c>
      <c r="P21" s="170">
        <f>ROUND(E21*O21,2)</f>
        <v>0</v>
      </c>
      <c r="Q21" s="170">
        <v>0</v>
      </c>
      <c r="R21" s="170">
        <f>ROUND(E21*Q21,2)</f>
        <v>0</v>
      </c>
      <c r="S21" s="170"/>
      <c r="T21" s="170"/>
      <c r="U21" s="171">
        <v>0.254</v>
      </c>
      <c r="V21" s="170">
        <f>ROUND(E21*U21,2)</f>
        <v>0.04</v>
      </c>
      <c r="W21" s="157"/>
      <c r="X21" s="157"/>
      <c r="Y21" s="157"/>
      <c r="Z21" s="157"/>
      <c r="AA21" s="157"/>
      <c r="AB21" s="157"/>
      <c r="AC21" s="157"/>
      <c r="AD21" s="157"/>
      <c r="AE21" s="157"/>
      <c r="AF21" s="157" t="s">
        <v>85</v>
      </c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</row>
    <row r="22" spans="1:61" outlineLevel="1" x14ac:dyDescent="0.2">
      <c r="A22" s="158">
        <v>9</v>
      </c>
      <c r="B22" s="163" t="s">
        <v>107</v>
      </c>
      <c r="C22" s="190" t="s">
        <v>108</v>
      </c>
      <c r="D22" s="165" t="s">
        <v>84</v>
      </c>
      <c r="E22" s="200">
        <v>0.36799999999999999</v>
      </c>
      <c r="F22" s="200">
        <f t="shared" si="0"/>
        <v>1.472</v>
      </c>
      <c r="G22" s="227"/>
      <c r="H22" s="212">
        <f>ROUND(E22*G22,2)</f>
        <v>0</v>
      </c>
      <c r="I22" s="169"/>
      <c r="J22" s="170">
        <f>ROUND(E22*I22,2)</f>
        <v>0</v>
      </c>
      <c r="K22" s="169"/>
      <c r="L22" s="170">
        <f>ROUND(E22*K22,2)</f>
        <v>0</v>
      </c>
      <c r="M22" s="170">
        <v>21</v>
      </c>
      <c r="N22" s="170">
        <f>H22*(1+M22/100)</f>
        <v>0</v>
      </c>
      <c r="O22" s="170">
        <v>0</v>
      </c>
      <c r="P22" s="170">
        <f>ROUND(E22*O22,2)</f>
        <v>0</v>
      </c>
      <c r="Q22" s="170">
        <v>0</v>
      </c>
      <c r="R22" s="170">
        <f>ROUND(E22*Q22,2)</f>
        <v>0</v>
      </c>
      <c r="S22" s="170"/>
      <c r="T22" s="170"/>
      <c r="U22" s="171">
        <v>0.65200000000000002</v>
      </c>
      <c r="V22" s="170">
        <f>ROUND(E22*U22,2)</f>
        <v>0.24</v>
      </c>
      <c r="W22" s="157"/>
      <c r="X22" s="157"/>
      <c r="Y22" s="157"/>
      <c r="Z22" s="157"/>
      <c r="AA22" s="157"/>
      <c r="AB22" s="157"/>
      <c r="AC22" s="157"/>
      <c r="AD22" s="157"/>
      <c r="AE22" s="157"/>
      <c r="AF22" s="157" t="s">
        <v>85</v>
      </c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</row>
    <row r="23" spans="1:61" x14ac:dyDescent="0.2">
      <c r="A23" s="159" t="s">
        <v>80</v>
      </c>
      <c r="B23" s="164" t="s">
        <v>50</v>
      </c>
      <c r="C23" s="192" t="s">
        <v>51</v>
      </c>
      <c r="D23" s="167"/>
      <c r="E23" s="202"/>
      <c r="F23" s="202"/>
      <c r="G23" s="213"/>
      <c r="H23" s="213">
        <f>SUMIF(AF24:AF25,"&lt;&gt;NOR",H24:H25)</f>
        <v>0</v>
      </c>
      <c r="I23" s="172"/>
      <c r="J23" s="172">
        <f>SUM(J24:J25)</f>
        <v>0</v>
      </c>
      <c r="K23" s="172"/>
      <c r="L23" s="172">
        <f>SUM(L24:L25)</f>
        <v>0</v>
      </c>
      <c r="M23" s="172"/>
      <c r="N23" s="172">
        <f>SUM(N24:N25)</f>
        <v>0</v>
      </c>
      <c r="O23" s="172"/>
      <c r="P23" s="172">
        <f>SUM(P24:P25)</f>
        <v>0</v>
      </c>
      <c r="Q23" s="172"/>
      <c r="R23" s="172">
        <f>SUM(R24:R25)</f>
        <v>0</v>
      </c>
      <c r="S23" s="172"/>
      <c r="T23" s="172"/>
      <c r="U23" s="173"/>
      <c r="V23" s="172">
        <f>SUM(V24:V25)</f>
        <v>0</v>
      </c>
      <c r="AF23" t="s">
        <v>81</v>
      </c>
    </row>
    <row r="24" spans="1:61" ht="22.5" outlineLevel="1" x14ac:dyDescent="0.2">
      <c r="A24" s="158">
        <v>10</v>
      </c>
      <c r="B24" s="163" t="s">
        <v>109</v>
      </c>
      <c r="C24" s="190" t="s">
        <v>110</v>
      </c>
      <c r="D24" s="165" t="s">
        <v>111</v>
      </c>
      <c r="E24" s="200">
        <v>1</v>
      </c>
      <c r="F24" s="200">
        <f t="shared" si="0"/>
        <v>4</v>
      </c>
      <c r="G24" s="228"/>
      <c r="H24" s="212">
        <f>ROUND(E24*G24,2)</f>
        <v>0</v>
      </c>
      <c r="I24" s="169"/>
      <c r="J24" s="170">
        <f>ROUND(E24*I24,2)</f>
        <v>0</v>
      </c>
      <c r="K24" s="169"/>
      <c r="L24" s="170">
        <f>ROUND(E24*K24,2)</f>
        <v>0</v>
      </c>
      <c r="M24" s="170">
        <v>21</v>
      </c>
      <c r="N24" s="170">
        <f>H24*(1+M24/100)</f>
        <v>0</v>
      </c>
      <c r="O24" s="170">
        <v>0</v>
      </c>
      <c r="P24" s="170">
        <f>ROUND(E24*O24,2)</f>
        <v>0</v>
      </c>
      <c r="Q24" s="170">
        <v>0</v>
      </c>
      <c r="R24" s="170">
        <f>ROUND(E24*Q24,2)</f>
        <v>0</v>
      </c>
      <c r="S24" s="170"/>
      <c r="T24" s="170"/>
      <c r="U24" s="171">
        <v>0</v>
      </c>
      <c r="V24" s="170">
        <f>ROUND(E24*U24,2)</f>
        <v>0</v>
      </c>
      <c r="W24" s="157"/>
      <c r="X24" s="157"/>
      <c r="Y24" s="157"/>
      <c r="Z24" s="157"/>
      <c r="AA24" s="157"/>
      <c r="AB24" s="157"/>
      <c r="AC24" s="157"/>
      <c r="AD24" s="157"/>
      <c r="AE24" s="157"/>
      <c r="AF24" s="157" t="s">
        <v>85</v>
      </c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  <c r="BI24" s="157"/>
    </row>
    <row r="25" spans="1:61" ht="22.5" outlineLevel="1" x14ac:dyDescent="0.2">
      <c r="A25" s="158">
        <v>11</v>
      </c>
      <c r="B25" s="163" t="s">
        <v>112</v>
      </c>
      <c r="C25" s="190" t="s">
        <v>113</v>
      </c>
      <c r="D25" s="165" t="s">
        <v>0</v>
      </c>
      <c r="E25" s="200">
        <v>37.200000000000003</v>
      </c>
      <c r="F25" s="200">
        <f t="shared" si="0"/>
        <v>148.80000000000001</v>
      </c>
      <c r="G25" s="227"/>
      <c r="H25" s="212">
        <f>ROUND(E25*G25,2)</f>
        <v>0</v>
      </c>
      <c r="I25" s="169"/>
      <c r="J25" s="170">
        <f>ROUND(E25*I25,2)</f>
        <v>0</v>
      </c>
      <c r="K25" s="169"/>
      <c r="L25" s="170">
        <f>ROUND(E25*K25,2)</f>
        <v>0</v>
      </c>
      <c r="M25" s="170">
        <v>21</v>
      </c>
      <c r="N25" s="170">
        <f>H25*(1+M25/100)</f>
        <v>0</v>
      </c>
      <c r="O25" s="170">
        <v>0</v>
      </c>
      <c r="P25" s="170">
        <f>ROUND(E25*O25,2)</f>
        <v>0</v>
      </c>
      <c r="Q25" s="170">
        <v>0</v>
      </c>
      <c r="R25" s="170">
        <f>ROUND(E25*Q25,2)</f>
        <v>0</v>
      </c>
      <c r="S25" s="170"/>
      <c r="T25" s="170"/>
      <c r="U25" s="171">
        <v>0</v>
      </c>
      <c r="V25" s="170">
        <f>ROUND(E25*U25,2)</f>
        <v>0</v>
      </c>
      <c r="W25" s="157"/>
      <c r="X25" s="157"/>
      <c r="Y25" s="157"/>
      <c r="Z25" s="157"/>
      <c r="AA25" s="157"/>
      <c r="AB25" s="157"/>
      <c r="AC25" s="157"/>
      <c r="AD25" s="157"/>
      <c r="AE25" s="157"/>
      <c r="AF25" s="157" t="s">
        <v>85</v>
      </c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  <c r="BI25" s="157"/>
    </row>
    <row r="26" spans="1:61" x14ac:dyDescent="0.2">
      <c r="A26" s="159" t="s">
        <v>80</v>
      </c>
      <c r="B26" s="164" t="s">
        <v>52</v>
      </c>
      <c r="C26" s="192" t="s">
        <v>53</v>
      </c>
      <c r="D26" s="167"/>
      <c r="E26" s="202"/>
      <c r="F26" s="202"/>
      <c r="G26" s="213"/>
      <c r="H26" s="213">
        <f>SUMIF(AF27:AF30,"&lt;&gt;NOR",H27:H30)</f>
        <v>0</v>
      </c>
      <c r="I26" s="172"/>
      <c r="J26" s="172">
        <f>SUM(J27:J30)</f>
        <v>0</v>
      </c>
      <c r="K26" s="172"/>
      <c r="L26" s="172">
        <f>SUM(L27:L30)</f>
        <v>0</v>
      </c>
      <c r="M26" s="172"/>
      <c r="N26" s="172">
        <f>SUM(N27:N30)</f>
        <v>0</v>
      </c>
      <c r="O26" s="172"/>
      <c r="P26" s="172">
        <f>SUM(P27:P30)</f>
        <v>0</v>
      </c>
      <c r="Q26" s="172"/>
      <c r="R26" s="172">
        <f>SUM(R27:R30)</f>
        <v>0</v>
      </c>
      <c r="S26" s="172"/>
      <c r="T26" s="172"/>
      <c r="U26" s="173"/>
      <c r="V26" s="172">
        <f>SUM(V27:V30)</f>
        <v>0</v>
      </c>
      <c r="AF26" t="s">
        <v>81</v>
      </c>
    </row>
    <row r="27" spans="1:61" ht="22.5" outlineLevel="1" x14ac:dyDescent="0.2">
      <c r="A27" s="158">
        <v>12</v>
      </c>
      <c r="B27" s="163" t="s">
        <v>114</v>
      </c>
      <c r="C27" s="190" t="s">
        <v>115</v>
      </c>
      <c r="D27" s="165" t="s">
        <v>111</v>
      </c>
      <c r="E27" s="200">
        <v>2</v>
      </c>
      <c r="F27" s="200">
        <f t="shared" si="0"/>
        <v>8</v>
      </c>
      <c r="G27" s="228"/>
      <c r="H27" s="212">
        <f>ROUND(E27*G27,2)</f>
        <v>0</v>
      </c>
      <c r="I27" s="169"/>
      <c r="J27" s="170">
        <f>ROUND(E27*I27,2)</f>
        <v>0</v>
      </c>
      <c r="K27" s="169"/>
      <c r="L27" s="170">
        <f>ROUND(E27*K27,2)</f>
        <v>0</v>
      </c>
      <c r="M27" s="170">
        <v>21</v>
      </c>
      <c r="N27" s="170">
        <f>H27*(1+M27/100)</f>
        <v>0</v>
      </c>
      <c r="O27" s="170">
        <v>0</v>
      </c>
      <c r="P27" s="170">
        <f>ROUND(E27*O27,2)</f>
        <v>0</v>
      </c>
      <c r="Q27" s="170">
        <v>0</v>
      </c>
      <c r="R27" s="170">
        <f>ROUND(E27*Q27,2)</f>
        <v>0</v>
      </c>
      <c r="S27" s="170"/>
      <c r="T27" s="170"/>
      <c r="U27" s="171">
        <v>0</v>
      </c>
      <c r="V27" s="170">
        <f>ROUND(E27*U27,2)</f>
        <v>0</v>
      </c>
      <c r="W27" s="157"/>
      <c r="X27" s="157"/>
      <c r="Y27" s="157"/>
      <c r="Z27" s="157"/>
      <c r="AA27" s="157"/>
      <c r="AB27" s="157"/>
      <c r="AC27" s="157"/>
      <c r="AD27" s="157"/>
      <c r="AE27" s="157"/>
      <c r="AF27" s="157" t="s">
        <v>85</v>
      </c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</row>
    <row r="28" spans="1:61" ht="22.5" outlineLevel="1" x14ac:dyDescent="0.2">
      <c r="A28" s="158">
        <v>13</v>
      </c>
      <c r="B28" s="163" t="s">
        <v>116</v>
      </c>
      <c r="C28" s="190" t="s">
        <v>117</v>
      </c>
      <c r="D28" s="165" t="s">
        <v>118</v>
      </c>
      <c r="E28" s="200">
        <v>68</v>
      </c>
      <c r="F28" s="200">
        <f t="shared" si="0"/>
        <v>272</v>
      </c>
      <c r="G28" s="227"/>
      <c r="H28" s="212">
        <f>ROUND(E28*G28,2)</f>
        <v>0</v>
      </c>
      <c r="I28" s="169"/>
      <c r="J28" s="170">
        <f>ROUND(E28*I28,2)</f>
        <v>0</v>
      </c>
      <c r="K28" s="169"/>
      <c r="L28" s="170">
        <f>ROUND(E28*K28,2)</f>
        <v>0</v>
      </c>
      <c r="M28" s="170">
        <v>21</v>
      </c>
      <c r="N28" s="170">
        <f>H28*(1+M28/100)</f>
        <v>0</v>
      </c>
      <c r="O28" s="170">
        <v>0</v>
      </c>
      <c r="P28" s="170">
        <f>ROUND(E28*O28,2)</f>
        <v>0</v>
      </c>
      <c r="Q28" s="170">
        <v>0</v>
      </c>
      <c r="R28" s="170">
        <f>ROUND(E28*Q28,2)</f>
        <v>0</v>
      </c>
      <c r="S28" s="170"/>
      <c r="T28" s="170"/>
      <c r="U28" s="171">
        <v>0</v>
      </c>
      <c r="V28" s="170">
        <f>ROUND(E28*U28,2)</f>
        <v>0</v>
      </c>
      <c r="W28" s="157"/>
      <c r="X28" s="157"/>
      <c r="Y28" s="157"/>
      <c r="Z28" s="157"/>
      <c r="AA28" s="157"/>
      <c r="AB28" s="157"/>
      <c r="AC28" s="157"/>
      <c r="AD28" s="157"/>
      <c r="AE28" s="157"/>
      <c r="AF28" s="157" t="s">
        <v>85</v>
      </c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  <c r="BI28" s="157"/>
    </row>
    <row r="29" spans="1:61" ht="22.5" outlineLevel="1" x14ac:dyDescent="0.2">
      <c r="A29" s="158">
        <v>14</v>
      </c>
      <c r="B29" s="163" t="s">
        <v>119</v>
      </c>
      <c r="C29" s="190" t="s">
        <v>120</v>
      </c>
      <c r="D29" s="165" t="s">
        <v>121</v>
      </c>
      <c r="E29" s="200">
        <v>2</v>
      </c>
      <c r="F29" s="200">
        <f t="shared" si="0"/>
        <v>8</v>
      </c>
      <c r="G29" s="227"/>
      <c r="H29" s="212">
        <f>ROUND(E29*G29,2)</f>
        <v>0</v>
      </c>
      <c r="I29" s="169"/>
      <c r="J29" s="170">
        <f>ROUND(E29*I29,2)</f>
        <v>0</v>
      </c>
      <c r="K29" s="169"/>
      <c r="L29" s="170">
        <f>ROUND(E29*K29,2)</f>
        <v>0</v>
      </c>
      <c r="M29" s="170">
        <v>21</v>
      </c>
      <c r="N29" s="170">
        <f>H29*(1+M29/100)</f>
        <v>0</v>
      </c>
      <c r="O29" s="170">
        <v>0</v>
      </c>
      <c r="P29" s="170">
        <f>ROUND(E29*O29,2)</f>
        <v>0</v>
      </c>
      <c r="Q29" s="170">
        <v>0</v>
      </c>
      <c r="R29" s="170">
        <f>ROUND(E29*Q29,2)</f>
        <v>0</v>
      </c>
      <c r="S29" s="170"/>
      <c r="T29" s="170"/>
      <c r="U29" s="171">
        <v>0</v>
      </c>
      <c r="V29" s="170">
        <f>ROUND(E29*U29,2)</f>
        <v>0</v>
      </c>
      <c r="W29" s="157"/>
      <c r="X29" s="157"/>
      <c r="Y29" s="157"/>
      <c r="Z29" s="157"/>
      <c r="AA29" s="157"/>
      <c r="AB29" s="157"/>
      <c r="AC29" s="157"/>
      <c r="AD29" s="157"/>
      <c r="AE29" s="157"/>
      <c r="AF29" s="157" t="s">
        <v>85</v>
      </c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</row>
    <row r="30" spans="1:61" outlineLevel="1" x14ac:dyDescent="0.2">
      <c r="A30" s="181">
        <v>15</v>
      </c>
      <c r="B30" s="182" t="s">
        <v>122</v>
      </c>
      <c r="C30" s="193" t="s">
        <v>123</v>
      </c>
      <c r="D30" s="183" t="s">
        <v>0</v>
      </c>
      <c r="E30" s="203">
        <v>131.32</v>
      </c>
      <c r="F30" s="203">
        <f t="shared" si="0"/>
        <v>525.28</v>
      </c>
      <c r="G30" s="229"/>
      <c r="H30" s="214">
        <f>ROUND(E30*G30,2)</f>
        <v>0</v>
      </c>
      <c r="I30" s="184"/>
      <c r="J30" s="185">
        <f>ROUND(E30*I30,2)</f>
        <v>0</v>
      </c>
      <c r="K30" s="184"/>
      <c r="L30" s="185">
        <f>ROUND(E30*K30,2)</f>
        <v>0</v>
      </c>
      <c r="M30" s="185">
        <v>21</v>
      </c>
      <c r="N30" s="185">
        <f>H30*(1+M30/100)</f>
        <v>0</v>
      </c>
      <c r="O30" s="185">
        <v>0</v>
      </c>
      <c r="P30" s="185">
        <f>ROUND(E30*O30,2)</f>
        <v>0</v>
      </c>
      <c r="Q30" s="185">
        <v>0</v>
      </c>
      <c r="R30" s="185">
        <f>ROUND(E30*Q30,2)</f>
        <v>0</v>
      </c>
      <c r="S30" s="185"/>
      <c r="T30" s="185"/>
      <c r="U30" s="186">
        <v>0</v>
      </c>
      <c r="V30" s="185">
        <f>ROUND(E30*U30,2)</f>
        <v>0</v>
      </c>
      <c r="W30" s="157"/>
      <c r="X30" s="157"/>
      <c r="Y30" s="157"/>
      <c r="Z30" s="157"/>
      <c r="AA30" s="157"/>
      <c r="AB30" s="157"/>
      <c r="AC30" s="157"/>
      <c r="AD30" s="157"/>
      <c r="AE30" s="157"/>
      <c r="AF30" s="157" t="s">
        <v>85</v>
      </c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  <c r="BI30" s="157"/>
    </row>
    <row r="31" spans="1:61" x14ac:dyDescent="0.2">
      <c r="A31" s="6"/>
      <c r="B31" s="7" t="s">
        <v>124</v>
      </c>
      <c r="C31" s="194" t="s">
        <v>124</v>
      </c>
      <c r="D31" s="9"/>
      <c r="E31" s="204"/>
      <c r="F31" s="204"/>
      <c r="G31" s="215"/>
      <c r="H31" s="215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AD31">
        <v>15</v>
      </c>
      <c r="AE31">
        <v>21</v>
      </c>
    </row>
    <row r="32" spans="1:61" x14ac:dyDescent="0.2">
      <c r="A32" s="187"/>
      <c r="B32" s="188">
        <v>26</v>
      </c>
      <c r="C32" s="195" t="s">
        <v>124</v>
      </c>
      <c r="D32" s="189"/>
      <c r="E32" s="205"/>
      <c r="F32" s="220"/>
      <c r="G32" s="216"/>
      <c r="H32" s="217">
        <f>H8+H23+H26</f>
        <v>0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AD32">
        <f>SUMIF(M7:M30,AD31,H7:H30)</f>
        <v>0</v>
      </c>
      <c r="AE32">
        <f>SUMIF(M7:M30,AE31,H7:H30)</f>
        <v>0</v>
      </c>
      <c r="AF32" t="s">
        <v>125</v>
      </c>
    </row>
    <row r="33" spans="1:32" x14ac:dyDescent="0.2">
      <c r="A33" s="6"/>
      <c r="B33" s="7" t="s">
        <v>124</v>
      </c>
      <c r="C33" s="194" t="s">
        <v>124</v>
      </c>
      <c r="D33" s="9"/>
      <c r="E33" s="204"/>
      <c r="F33" s="204"/>
      <c r="G33" s="215"/>
      <c r="H33" s="21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32" x14ac:dyDescent="0.2">
      <c r="A34" s="6"/>
      <c r="B34" s="7" t="s">
        <v>124</v>
      </c>
      <c r="C34" s="194" t="s">
        <v>124</v>
      </c>
      <c r="D34" s="9"/>
      <c r="E34" s="204"/>
      <c r="F34" s="204"/>
      <c r="G34" s="215"/>
      <c r="H34" s="215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32" x14ac:dyDescent="0.2">
      <c r="A35" s="296">
        <v>33</v>
      </c>
      <c r="B35" s="296"/>
      <c r="C35" s="297"/>
      <c r="D35" s="9"/>
      <c r="E35" s="204"/>
      <c r="F35" s="204"/>
      <c r="G35" s="215"/>
      <c r="H35" s="215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32" x14ac:dyDescent="0.2">
      <c r="A36" s="276"/>
      <c r="B36" s="277"/>
      <c r="C36" s="278"/>
      <c r="D36" s="277"/>
      <c r="E36" s="277"/>
      <c r="F36" s="277"/>
      <c r="G36" s="277"/>
      <c r="H36" s="279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AF36" t="s">
        <v>126</v>
      </c>
    </row>
    <row r="37" spans="1:32" x14ac:dyDescent="0.2">
      <c r="A37" s="280"/>
      <c r="B37" s="281"/>
      <c r="C37" s="282"/>
      <c r="D37" s="281"/>
      <c r="E37" s="281"/>
      <c r="F37" s="281"/>
      <c r="G37" s="281"/>
      <c r="H37" s="283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32" x14ac:dyDescent="0.2">
      <c r="A38" s="280"/>
      <c r="B38" s="281"/>
      <c r="C38" s="282"/>
      <c r="D38" s="281"/>
      <c r="E38" s="281"/>
      <c r="F38" s="281"/>
      <c r="G38" s="281"/>
      <c r="H38" s="283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32" x14ac:dyDescent="0.2">
      <c r="A39" s="280"/>
      <c r="B39" s="281"/>
      <c r="C39" s="282"/>
      <c r="D39" s="281"/>
      <c r="E39" s="281"/>
      <c r="F39" s="281"/>
      <c r="G39" s="281"/>
      <c r="H39" s="283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32" x14ac:dyDescent="0.2">
      <c r="A40" s="284"/>
      <c r="B40" s="285"/>
      <c r="C40" s="286"/>
      <c r="D40" s="285"/>
      <c r="E40" s="285"/>
      <c r="F40" s="285"/>
      <c r="G40" s="285"/>
      <c r="H40" s="287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32" x14ac:dyDescent="0.2">
      <c r="A41" s="6"/>
      <c r="B41" s="7" t="s">
        <v>124</v>
      </c>
      <c r="C41" s="194" t="s">
        <v>124</v>
      </c>
      <c r="D41" s="9"/>
      <c r="E41" s="204"/>
      <c r="F41" s="204"/>
      <c r="G41" s="215"/>
      <c r="H41" s="215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32" x14ac:dyDescent="0.2">
      <c r="C42" s="196"/>
      <c r="D42" s="148"/>
      <c r="AF42" t="s">
        <v>127</v>
      </c>
    </row>
    <row r="43" spans="1:32" x14ac:dyDescent="0.2">
      <c r="D43" s="148"/>
    </row>
    <row r="44" spans="1:32" x14ac:dyDescent="0.2">
      <c r="D44" s="148"/>
    </row>
    <row r="45" spans="1:32" x14ac:dyDescent="0.2">
      <c r="D45" s="148"/>
    </row>
    <row r="46" spans="1:32" x14ac:dyDescent="0.2">
      <c r="D46" s="148"/>
    </row>
    <row r="47" spans="1:32" x14ac:dyDescent="0.2">
      <c r="D47" s="148"/>
    </row>
    <row r="48" spans="1:32" x14ac:dyDescent="0.2">
      <c r="D48" s="148"/>
    </row>
    <row r="49" spans="4:4" x14ac:dyDescent="0.2">
      <c r="D49" s="148"/>
    </row>
    <row r="50" spans="4:4" x14ac:dyDescent="0.2">
      <c r="D50" s="148"/>
    </row>
    <row r="51" spans="4:4" x14ac:dyDescent="0.2">
      <c r="D51" s="148"/>
    </row>
    <row r="52" spans="4:4" x14ac:dyDescent="0.2">
      <c r="D52" s="148"/>
    </row>
    <row r="53" spans="4:4" x14ac:dyDescent="0.2">
      <c r="D53" s="148"/>
    </row>
    <row r="54" spans="4:4" x14ac:dyDescent="0.2">
      <c r="D54" s="148"/>
    </row>
    <row r="55" spans="4:4" x14ac:dyDescent="0.2">
      <c r="D55" s="148"/>
    </row>
    <row r="56" spans="4:4" x14ac:dyDescent="0.2">
      <c r="D56" s="148"/>
    </row>
    <row r="57" spans="4:4" x14ac:dyDescent="0.2">
      <c r="D57" s="148"/>
    </row>
    <row r="58" spans="4:4" x14ac:dyDescent="0.2">
      <c r="D58" s="148"/>
    </row>
    <row r="59" spans="4:4" x14ac:dyDescent="0.2">
      <c r="D59" s="148"/>
    </row>
    <row r="60" spans="4:4" x14ac:dyDescent="0.2">
      <c r="D60" s="148"/>
    </row>
    <row r="61" spans="4:4" x14ac:dyDescent="0.2">
      <c r="D61" s="148"/>
    </row>
    <row r="62" spans="4:4" x14ac:dyDescent="0.2">
      <c r="D62" s="148"/>
    </row>
    <row r="63" spans="4:4" x14ac:dyDescent="0.2">
      <c r="D63" s="148"/>
    </row>
    <row r="64" spans="4:4" x14ac:dyDescent="0.2">
      <c r="D64" s="148"/>
    </row>
    <row r="65" spans="4:4" x14ac:dyDescent="0.2">
      <c r="D65" s="148"/>
    </row>
    <row r="66" spans="4:4" x14ac:dyDescent="0.2">
      <c r="D66" s="148"/>
    </row>
    <row r="67" spans="4:4" x14ac:dyDescent="0.2">
      <c r="D67" s="148"/>
    </row>
    <row r="68" spans="4:4" x14ac:dyDescent="0.2">
      <c r="D68" s="148"/>
    </row>
    <row r="69" spans="4:4" x14ac:dyDescent="0.2">
      <c r="D69" s="148"/>
    </row>
    <row r="70" spans="4:4" x14ac:dyDescent="0.2">
      <c r="D70" s="148"/>
    </row>
    <row r="71" spans="4:4" x14ac:dyDescent="0.2">
      <c r="D71" s="148"/>
    </row>
    <row r="72" spans="4:4" x14ac:dyDescent="0.2">
      <c r="D72" s="148"/>
    </row>
    <row r="73" spans="4:4" x14ac:dyDescent="0.2">
      <c r="D73" s="148"/>
    </row>
    <row r="74" spans="4:4" x14ac:dyDescent="0.2">
      <c r="D74" s="148"/>
    </row>
    <row r="75" spans="4:4" x14ac:dyDescent="0.2">
      <c r="D75" s="148"/>
    </row>
    <row r="76" spans="4:4" x14ac:dyDescent="0.2">
      <c r="D76" s="148"/>
    </row>
    <row r="77" spans="4:4" x14ac:dyDescent="0.2">
      <c r="D77" s="148"/>
    </row>
    <row r="78" spans="4:4" x14ac:dyDescent="0.2">
      <c r="D78" s="148"/>
    </row>
    <row r="79" spans="4:4" x14ac:dyDescent="0.2">
      <c r="D79" s="148"/>
    </row>
    <row r="80" spans="4:4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6">
    <mergeCell ref="A36:H40"/>
    <mergeCell ref="A1:H1"/>
    <mergeCell ref="C2:H2"/>
    <mergeCell ref="C3:H3"/>
    <mergeCell ref="C4:H4"/>
    <mergeCell ref="A35:C35"/>
  </mergeCells>
  <pageMargins left="0.59055118110236204" right="0.39370078740157499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Viliam</dc:creator>
  <cp:lastModifiedBy>Fiala Martin, Ing. Bc.</cp:lastModifiedBy>
  <cp:lastPrinted>2014-02-28T09:52:57Z</cp:lastPrinted>
  <dcterms:created xsi:type="dcterms:W3CDTF">2009-04-08T07:15:50Z</dcterms:created>
  <dcterms:modified xsi:type="dcterms:W3CDTF">2018-10-09T08:46:55Z</dcterms:modified>
</cp:coreProperties>
</file>